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32. Agosto 2024\"/>
    </mc:Choice>
  </mc:AlternateContent>
  <xr:revisionPtr revIDLastSave="0" documentId="13_ncr:1_{F75287D2-D1F7-4BEB-BE6D-628107D1EEF9}" xr6:coauthVersionLast="47" xr6:coauthVersionMax="47" xr10:uidLastSave="{00000000-0000-0000-0000-000000000000}"/>
  <bookViews>
    <workbookView xWindow="17172" yWindow="-1116" windowWidth="23256" windowHeight="1245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70" l="1"/>
  <c r="N91" i="70"/>
  <c r="O91" i="70"/>
  <c r="P91" i="70" s="1"/>
  <c r="O92" i="70"/>
  <c r="O93" i="70"/>
  <c r="F91" i="70"/>
  <c r="L79" i="66" l="1"/>
  <c r="N79" i="66"/>
  <c r="O79" i="66"/>
  <c r="P79" i="66" s="1"/>
  <c r="L80" i="66"/>
  <c r="N80" i="66"/>
  <c r="O80" i="66"/>
  <c r="P80" i="66"/>
  <c r="F79" i="66"/>
  <c r="J39" i="46"/>
  <c r="K39" i="46"/>
  <c r="L39" i="46"/>
  <c r="N39" i="46"/>
  <c r="O39" i="46"/>
  <c r="P39" i="46" s="1"/>
  <c r="J40" i="46"/>
  <c r="K40" i="46"/>
  <c r="L40" i="46"/>
  <c r="N40" i="46"/>
  <c r="O40" i="46"/>
  <c r="P40" i="46" s="1"/>
  <c r="U63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R33" i="87"/>
  <c r="R31" i="87"/>
  <c r="R29" i="87"/>
  <c r="R22" i="87"/>
  <c r="R20" i="87"/>
  <c r="R18" i="87"/>
  <c r="R11" i="87"/>
  <c r="R9" i="87"/>
  <c r="R7" i="87"/>
  <c r="O90" i="70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P31" i="86" s="1"/>
  <c r="L31" i="86"/>
  <c r="F31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H32" i="48"/>
  <c r="I32" i="48"/>
  <c r="B94" i="70"/>
  <c r="C94" i="70"/>
  <c r="N56" i="70"/>
  <c r="O56" i="70"/>
  <c r="P56" i="70" s="1"/>
  <c r="N57" i="70"/>
  <c r="O57" i="70"/>
  <c r="L56" i="70"/>
  <c r="L57" i="70"/>
  <c r="F56" i="70"/>
  <c r="P57" i="70" l="1"/>
  <c r="P81" i="86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L59" i="70"/>
  <c r="N59" i="70"/>
  <c r="O59" i="70"/>
  <c r="B83" i="66"/>
  <c r="C83" i="66"/>
  <c r="I32" i="86"/>
  <c r="L32" i="86" s="1"/>
  <c r="H32" i="86"/>
  <c r="B61" i="3"/>
  <c r="C61" i="3"/>
  <c r="H61" i="3"/>
  <c r="I61" i="3"/>
  <c r="B61" i="81"/>
  <c r="C61" i="81"/>
  <c r="C32" i="86"/>
  <c r="F32" i="86" s="1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P58" i="70" l="1"/>
  <c r="P92" i="83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53" i="93"/>
  <c r="I53" i="93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L81" i="66"/>
  <c r="N81" i="66"/>
  <c r="O81" i="66"/>
  <c r="N82" i="66"/>
  <c r="O82" i="66"/>
  <c r="N53" i="48"/>
  <c r="O53" i="48"/>
  <c r="L53" i="48"/>
  <c r="F53" i="48"/>
  <c r="N88" i="47"/>
  <c r="O88" i="47"/>
  <c r="N89" i="47"/>
  <c r="O89" i="47"/>
  <c r="L88" i="47"/>
  <c r="L89" i="47"/>
  <c r="F88" i="47"/>
  <c r="N89" i="46"/>
  <c r="O89" i="46"/>
  <c r="L89" i="46"/>
  <c r="F89" i="46"/>
  <c r="P88" i="47" l="1"/>
  <c r="P87" i="83"/>
  <c r="P83" i="83"/>
  <c r="P79" i="83"/>
  <c r="P89" i="46"/>
  <c r="P90" i="68"/>
  <c r="P20" i="70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Z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Q66" i="92" s="1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I65" i="92" s="1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I44" i="92" s="1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Q44" i="92" s="1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I22" i="92" s="1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Q22" i="92" s="1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I21" i="92" s="1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Z16" i="92" s="1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Z14" i="92" s="1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Z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Q66" i="91"/>
  <c r="O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Z60" i="91" s="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Z59" i="91" s="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Z57" i="91" s="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Z44" i="91" s="1"/>
  <c r="AV44" i="91"/>
  <c r="AS44" i="91"/>
  <c r="AR44" i="91"/>
  <c r="AQ44" i="91"/>
  <c r="AN44" i="91"/>
  <c r="AK44" i="91"/>
  <c r="AI44" i="91"/>
  <c r="AG44" i="9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Q44" i="91"/>
  <c r="O44" i="9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I43" i="91" s="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Q43" i="91" s="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Z37" i="91" s="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Y22" i="91" s="1"/>
  <c r="AZ22" i="91" s="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Q21" i="91" s="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Z16" i="91" s="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Z14" i="91" s="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Z12" i="91" s="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I43" i="92" l="1"/>
  <c r="AZ13" i="92"/>
  <c r="AZ58" i="91"/>
  <c r="AZ35" i="91"/>
  <c r="Q65" i="92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Z42" i="92" s="1"/>
  <c r="AY43" i="92"/>
  <c r="AY44" i="92"/>
  <c r="AZ44" i="92" s="1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43" i="92" l="1"/>
  <c r="AZ65" i="92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O90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F40" i="46"/>
  <c r="E40" i="46"/>
  <c r="D40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41" i="46"/>
  <c r="P43" i="46"/>
  <c r="P45" i="46"/>
  <c r="P47" i="46"/>
  <c r="P49" i="46"/>
  <c r="P51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<sst xmlns="http://schemas.openxmlformats.org/spreadsheetml/2006/main" count="2031" uniqueCount="241">
  <si>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</si>
  <si>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</si>
  <si>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</si>
  <si>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</si>
  <si>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</si>
  <si>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</si>
  <si>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</si>
  <si>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</si>
  <si>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</si>
  <si>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</si>
  <si>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</si>
  <si>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</si>
  <si>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</si>
  <si>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</si>
  <si>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</si>
  <si>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</si>
  <si>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</si>
  <si>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</si>
  <si>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</si>
  <si>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</si>
  <si>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</si>
  <si>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</si>
  <si>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</si>
  <si>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</si>
  <si>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</si>
  <si>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</si>
  <si>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</si>
  <si>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</si>
  <si>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</si>
  <si>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</si>
  <si>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</si>
  <si>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</si>
  <si>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</si>
  <si>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</si>
  <si>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</si>
  <si>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</si>
  <si>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</si>
  <si>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</si>
  <si>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</si>
  <si>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</si>
  <si>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</si>
  <si>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</si>
  <si>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</si>
  <si>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</si>
  <si>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</si>
  <si>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</si>
  <si>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</si>
  <si>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</si>
  <si>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</si>
  <si>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</si>
  <si>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</si>
  <si>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</si>
  <si>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</si>
  <si>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</si>
  <si>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</si>
  <si>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</si>
  <si>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</si>
  <si>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</si>
  <si>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</si>
  <si>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</si>
  <si>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</si>
  <si>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</si>
  <si>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</si>
  <si>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</si>
  <si>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</si>
  <si>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</si>
  <si>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</si>
  <si>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</si>
  <si>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</si>
  <si>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</si>
  <si>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</si>
  <si>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</si>
  <si>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</si>
  <si>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</si>
  <si>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</si>
  <si>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</si>
  <si>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</si>
  <si>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</si>
  <si>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</si>
  <si>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</si>
  <si>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</si>
  <si>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</si>
  <si>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</si>
  <si>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</si>
  <si>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</si>
  <si>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</si>
  <si>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</si>
  <si>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</si>
  <si>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</si>
  <si>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</si>
  <si>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</si>
  <si>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</si>
  <si>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</si>
  <si>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</si>
  <si>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</si>
  <si>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</si>
  <si>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</si>
  <si>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</si>
  <si>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</si>
  <si>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</si>
  <si>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</si>
  <si>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</si>
  <si>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</si>
  <si>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</si>
  <si>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</si>
  <si>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</si>
  <si>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</si>
  <si>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</si>
  <si>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</si>
  <si>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</si>
  <si>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</si>
  <si>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</si>
  <si>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</si>
  <si>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</si>
  <si>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</si>
  <si>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</si>
  <si>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</si>
  <si>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</si>
  <si>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</si>
  <si>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</si>
  <si>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</si>
  <si>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</si>
  <si>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</si>
  <si>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</si>
  <si>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</si>
  <si>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</si>
  <si>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</si>
  <si>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</si>
  <si>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</si>
  <si>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</si>
  <si>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</si>
  <si>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</si>
  <si>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</si>
  <si>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</si>
  <si>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</si>
  <si>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</si>
  <si>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</si>
  <si>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</si>
  <si>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</si>
  <si>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</si>
  <si>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</si>
  <si>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</si>
  <si>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</si>
  <si>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</si>
  <si>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</si>
  <si>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</si>
  <si>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</si>
  <si>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</si>
  <si>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</si>
  <si>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</si>
  <si>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</si>
  <si>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</si>
  <si>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</si>
  <si>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2020 - Dados Definitivos (09-09-2021)</t>
  </si>
  <si>
    <t>Agosto 2024 versus Agosto 2023</t>
  </si>
  <si>
    <t>jan-ago</t>
  </si>
  <si>
    <t>set 2022 a ago 2023</t>
  </si>
  <si>
    <t>set  2023 a agp 2024</t>
  </si>
  <si>
    <t>Exportações por Tipo de Produto - agosto 2024 vs agosto 2023</t>
  </si>
  <si>
    <t>Evolução das Exportações de Vinho (NC 2204) por Mercado / Acondicionamento - agosto 2024 vs agosto 2023</t>
  </si>
  <si>
    <t>Evolução das Exportações com Destino a uma Seleção de Mercados (NC 2204) - agosto  2024 vs agosto 2023</t>
  </si>
  <si>
    <t>5 - Exportações por Tipo de produto - agosto 2024 vs agosto 2023</t>
  </si>
  <si>
    <t>7 - Evolução das Exportações de Vinho (NC 2204) por Mercado / Acondicionamento - agosto  2024 vs agosto 2023</t>
  </si>
  <si>
    <t>9 - Evolução das Exportações com Destino a uma Selecção de Mercado - agosto  2024 vs agosto 2023</t>
  </si>
  <si>
    <t>2024 - Dados Preliminares (10-10-2024)</t>
  </si>
  <si>
    <t>BRASIL</t>
  </si>
  <si>
    <t>E.U.AMERICA</t>
  </si>
  <si>
    <t>FRANCA</t>
  </si>
  <si>
    <t>REINO UNIDO</t>
  </si>
  <si>
    <t>ANGOLA</t>
  </si>
  <si>
    <t>CANADA</t>
  </si>
  <si>
    <t>POLONIA</t>
  </si>
  <si>
    <t>ALEMANHA</t>
  </si>
  <si>
    <t>BELGICA</t>
  </si>
  <si>
    <t>PAISES BAIXOS</t>
  </si>
  <si>
    <t>FEDERAÇÃO RUSSA</t>
  </si>
  <si>
    <t>DINAMARCA</t>
  </si>
  <si>
    <t>ESPANHA</t>
  </si>
  <si>
    <t>SUICA</t>
  </si>
  <si>
    <t>SUECIA</t>
  </si>
  <si>
    <t>PAISES PT N/ DETERM.</t>
  </si>
  <si>
    <t>JAPAO</t>
  </si>
  <si>
    <t>NORUEGA</t>
  </si>
  <si>
    <t>ITALIA</t>
  </si>
  <si>
    <t>FINLANDIA</t>
  </si>
  <si>
    <t>LUXEMBURGO</t>
  </si>
  <si>
    <t>IRLANDA</t>
  </si>
  <si>
    <t>UCRANIA</t>
  </si>
  <si>
    <t>MEXICO</t>
  </si>
  <si>
    <t>ROMENIA</t>
  </si>
  <si>
    <t>LETONIA</t>
  </si>
  <si>
    <t>AUSTRIA</t>
  </si>
  <si>
    <t>ESTONIA</t>
  </si>
  <si>
    <t>REP. CHECA</t>
  </si>
  <si>
    <t>LITUANIA</t>
  </si>
  <si>
    <t>HUNGRIA</t>
  </si>
  <si>
    <t>REINO UNIDO (IRLANDA DO NORTE)</t>
  </si>
  <si>
    <t>BULGARIA</t>
  </si>
  <si>
    <t>CHIPRE</t>
  </si>
  <si>
    <t>AUSTRALIA</t>
  </si>
  <si>
    <t>COREIA DO SUL</t>
  </si>
  <si>
    <t>COLOMBIA</t>
  </si>
  <si>
    <t>GUINE BISSAU</t>
  </si>
  <si>
    <t>S.TOME PRINCIPE</t>
  </si>
  <si>
    <t>MOCAMBIQUE</t>
  </si>
  <si>
    <t>ISRAEL</t>
  </si>
  <si>
    <t>MACAU</t>
  </si>
  <si>
    <t>CABO VERDE</t>
  </si>
  <si>
    <t>CHINA</t>
  </si>
  <si>
    <t>NIGERIA</t>
  </si>
  <si>
    <t>ISLANDIA</t>
  </si>
  <si>
    <t>TIMOR LESTE</t>
  </si>
  <si>
    <t>SUAZILANDIA</t>
  </si>
  <si>
    <t>INDONESIA</t>
  </si>
  <si>
    <t>EMIRATOS ARABES</t>
  </si>
  <si>
    <t>BIELORRUSSIA</t>
  </si>
  <si>
    <t>SINGAPURA</t>
  </si>
  <si>
    <t>AFRICA DO SUL</t>
  </si>
  <si>
    <t>TURQUIA</t>
  </si>
  <si>
    <t>TAIWAN</t>
  </si>
  <si>
    <t>URUGUAI</t>
  </si>
  <si>
    <t>MALTA</t>
  </si>
  <si>
    <t>RUANDA</t>
  </si>
  <si>
    <t>GANA</t>
  </si>
  <si>
    <t>MARROCOS</t>
  </si>
  <si>
    <t>SENEGAL</t>
  </si>
  <si>
    <t>COSTA DO MARFIM</t>
  </si>
  <si>
    <t>PROV/ABAST.BORDO PT</t>
  </si>
  <si>
    <t>VENEZUELA</t>
  </si>
  <si>
    <t>REP. ESLOVACA</t>
  </si>
  <si>
    <t>GRECIA</t>
  </si>
  <si>
    <t>CATAR</t>
  </si>
  <si>
    <t>REP.DOMINICANA</t>
  </si>
  <si>
    <t>NOVA ZELANDIA</t>
  </si>
  <si>
    <t>HONG-KONG</t>
  </si>
  <si>
    <t>ANDORRA</t>
  </si>
  <si>
    <t>TOBAGO E TRINDADE</t>
  </si>
  <si>
    <t>ILHAS CAIMO</t>
  </si>
  <si>
    <t>BERMUDAS</t>
  </si>
  <si>
    <t>GEORGIA</t>
  </si>
  <si>
    <t>CAZAQUISTAO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</si>
</sst>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0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18" t="s">
        <v>25</v>
      </c>
      <c r="F2" s="318"/>
      <c r="G2" s="318"/>
      <c r="H2" s="318"/>
      <c r="I2" s="318"/>
      <c r="J2" s="318"/>
      <c r="K2" s="318"/>
    </row>
    <row r="3" spans="2:11" ht="15.75" x14ac:dyDescent="0.25">
      <c r="E3" s="318" t="s">
        <v>154</v>
      </c>
      <c r="F3" s="318"/>
      <c r="G3" s="318"/>
      <c r="H3" s="318"/>
      <c r="I3" s="318"/>
      <c r="J3" s="318"/>
      <c r="K3" s="318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161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162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163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A8" sqref="A8:XFD8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13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7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148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 / 2023</v>
      </c>
      <c r="N5" s="366" t="str">
        <f>B5</f>
        <v>jan-ago</v>
      </c>
      <c r="O5" s="364"/>
      <c r="P5" s="131" t="str">
        <f>L5</f>
        <v>2024 / 2023</v>
      </c>
    </row>
    <row r="6" spans="1:17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166</v>
      </c>
      <c r="B7" s="19">
        <v>166006.54000000007</v>
      </c>
      <c r="C7" s="147">
        <v>163496.50999999998</v>
      </c>
      <c r="D7" s="214">
        <f>B7/$B$33</f>
        <v>7.7437519165322502E-2</v>
      </c>
      <c r="E7" s="246">
        <f>C7/$C$33</f>
        <v>6.983308984271748E-2</v>
      </c>
      <c r="F7" s="52">
        <f>(C7-B7)/B7</f>
        <v>-1.5120066956398736E-2</v>
      </c>
      <c r="H7" s="19">
        <v>69125.183999999994</v>
      </c>
      <c r="I7" s="147">
        <v>68921.043000000049</v>
      </c>
      <c r="J7" s="214">
        <f t="shared" ref="J7:J32" si="0">H7/$H$33</f>
        <v>0.11480011193898684</v>
      </c>
      <c r="K7" s="246">
        <f>I7/$I$33</f>
        <v>0.11138983216707406</v>
      </c>
      <c r="L7" s="52">
        <f>(I7-H7)/H7</f>
        <v>-2.9532073288939826E-3</v>
      </c>
      <c r="N7" s="40">
        <f t="shared" ref="N7:N33" si="1">(H7/B7)*10</f>
        <v>4.1640036591329457</v>
      </c>
      <c r="O7" s="149">
        <f t="shared" ref="O7:O33" si="2">(I7/C7)*10</f>
        <v>4.2154442929699272</v>
      </c>
      <c r="P7" s="52">
        <f>(O7-N7)/N7</f>
        <v>1.235364760647035E-2</v>
      </c>
      <c r="Q7" s="2"/>
    </row>
    <row r="8" spans="1:17" ht="20.100000000000001" customHeight="1" x14ac:dyDescent="0.25">
      <c r="A8" s="8" t="s">
        <v>167</v>
      </c>
      <c r="B8" s="19">
        <v>229649.33000000007</v>
      </c>
      <c r="C8" s="140">
        <v>224858.06999999998</v>
      </c>
      <c r="D8" s="214">
        <f t="shared" ref="D8:D32" si="3">B8/$B$33</f>
        <v>0.10712514334181333</v>
      </c>
      <c r="E8" s="215">
        <f t="shared" ref="E8:E32" si="4">C8/$C$33</f>
        <v>9.6042012176101227E-2</v>
      </c>
      <c r="F8" s="52">
        <f t="shared" ref="F8:F33" si="5">(C8-B8)/B8</f>
        <v>-2.0863374606841199E-2</v>
      </c>
      <c r="H8" s="19">
        <v>67034.167999999918</v>
      </c>
      <c r="I8" s="140">
        <v>68261.760999999926</v>
      </c>
      <c r="J8" s="214">
        <f t="shared" si="0"/>
        <v>0.11132744312314367</v>
      </c>
      <c r="K8" s="215">
        <f t="shared" ref="K8:K32" si="6">I8/$I$33</f>
        <v>0.11032430401871469</v>
      </c>
      <c r="L8" s="52">
        <f t="shared" ref="L8:L33" si="7">(I8-H8)/H8</f>
        <v>1.8312944527035968E-2</v>
      </c>
      <c r="N8" s="40">
        <f t="shared" si="1"/>
        <v>2.9189794718756588</v>
      </c>
      <c r="O8" s="143">
        <f t="shared" si="2"/>
        <v>3.0357710087967904</v>
      </c>
      <c r="P8" s="52">
        <f t="shared" ref="P8:P33" si="8">(O8-N8)/N8</f>
        <v>4.0011085396939948E-2</v>
      </c>
      <c r="Q8" s="2"/>
    </row>
    <row r="9" spans="1:17" ht="20.100000000000001" customHeight="1" x14ac:dyDescent="0.25">
      <c r="A9" s="8" t="s">
        <v>165</v>
      </c>
      <c r="B9" s="19">
        <v>164071.87000000005</v>
      </c>
      <c r="C9" s="140">
        <v>192606.42999999993</v>
      </c>
      <c r="D9" s="214">
        <f t="shared" si="3"/>
        <v>7.6535048424087995E-2</v>
      </c>
      <c r="E9" s="215">
        <f t="shared" si="4"/>
        <v>8.2266600861847575E-2</v>
      </c>
      <c r="F9" s="52">
        <f t="shared" si="5"/>
        <v>0.17391500444286928</v>
      </c>
      <c r="H9" s="19">
        <v>50542.612999999954</v>
      </c>
      <c r="I9" s="140">
        <v>58745.70099999995</v>
      </c>
      <c r="J9" s="214">
        <f t="shared" si="0"/>
        <v>8.3938982789382333E-2</v>
      </c>
      <c r="K9" s="215">
        <f t="shared" si="6"/>
        <v>9.4944497211499029E-2</v>
      </c>
      <c r="L9" s="52">
        <f t="shared" si="7"/>
        <v>0.16230043349757173</v>
      </c>
      <c r="N9" s="40">
        <f t="shared" si="1"/>
        <v>3.0805166662633843</v>
      </c>
      <c r="O9" s="143">
        <f t="shared" si="2"/>
        <v>3.0500384125285933</v>
      </c>
      <c r="P9" s="52">
        <f t="shared" si="8"/>
        <v>-9.8938772409761302E-3</v>
      </c>
      <c r="Q9" s="2"/>
    </row>
    <row r="10" spans="1:17" ht="20.100000000000001" customHeight="1" x14ac:dyDescent="0.25">
      <c r="A10" s="8" t="s">
        <v>168</v>
      </c>
      <c r="B10" s="19">
        <v>158466.03</v>
      </c>
      <c r="C10" s="140">
        <v>131944.61999999988</v>
      </c>
      <c r="D10" s="214">
        <f t="shared" si="3"/>
        <v>7.3920077095622649E-2</v>
      </c>
      <c r="E10" s="215">
        <f t="shared" si="4"/>
        <v>5.6356557719325073E-2</v>
      </c>
      <c r="F10" s="52">
        <f t="shared" si="5"/>
        <v>-0.16736337750115984</v>
      </c>
      <c r="H10" s="19">
        <v>60339.929999999986</v>
      </c>
      <c r="I10" s="140">
        <v>43908.086000000025</v>
      </c>
      <c r="J10" s="214">
        <f t="shared" si="0"/>
        <v>0.10020994256435729</v>
      </c>
      <c r="K10" s="215">
        <f t="shared" si="6"/>
        <v>7.0964020818974752E-2</v>
      </c>
      <c r="L10" s="52">
        <f t="shared" si="7"/>
        <v>-0.27232123073394293</v>
      </c>
      <c r="N10" s="40">
        <f t="shared" si="1"/>
        <v>3.8077517307652613</v>
      </c>
      <c r="O10" s="143">
        <f t="shared" si="2"/>
        <v>3.3277663007404219</v>
      </c>
      <c r="P10" s="52">
        <f t="shared" si="8"/>
        <v>-0.12605481238357275</v>
      </c>
      <c r="Q10" s="2"/>
    </row>
    <row r="11" spans="1:17" ht="20.100000000000001" customHeight="1" x14ac:dyDescent="0.25">
      <c r="A11" s="8" t="s">
        <v>170</v>
      </c>
      <c r="B11" s="19">
        <v>83469.52</v>
      </c>
      <c r="C11" s="140">
        <v>82842.319999999992</v>
      </c>
      <c r="D11" s="214">
        <f t="shared" si="3"/>
        <v>3.8936252479693075E-2</v>
      </c>
      <c r="E11" s="215">
        <f t="shared" si="4"/>
        <v>3.5383845045616882E-2</v>
      </c>
      <c r="F11" s="52">
        <f t="shared" si="5"/>
        <v>-7.5141201243281571E-3</v>
      </c>
      <c r="H11" s="19">
        <v>32986.347999999991</v>
      </c>
      <c r="I11" s="140">
        <v>33341.246999999988</v>
      </c>
      <c r="J11" s="214">
        <f t="shared" si="0"/>
        <v>5.4782298197692668E-2</v>
      </c>
      <c r="K11" s="215">
        <f t="shared" si="6"/>
        <v>5.3885950442899677E-2</v>
      </c>
      <c r="L11" s="52">
        <f t="shared" si="7"/>
        <v>1.0758966103189044E-2</v>
      </c>
      <c r="N11" s="40">
        <f t="shared" si="1"/>
        <v>3.9519034013853189</v>
      </c>
      <c r="O11" s="143">
        <f t="shared" si="2"/>
        <v>4.024663601888502</v>
      </c>
      <c r="P11" s="52">
        <f t="shared" si="8"/>
        <v>1.8411431938765863E-2</v>
      </c>
      <c r="Q11" s="2"/>
    </row>
    <row r="12" spans="1:17" ht="20.100000000000001" customHeight="1" x14ac:dyDescent="0.25">
      <c r="A12" s="8" t="s">
        <v>172</v>
      </c>
      <c r="B12" s="19">
        <v>144919.75000000009</v>
      </c>
      <c r="C12" s="140">
        <v>147989.46999999983</v>
      </c>
      <c r="D12" s="214">
        <f t="shared" si="3"/>
        <v>6.7601107269983141E-2</v>
      </c>
      <c r="E12" s="215">
        <f t="shared" si="4"/>
        <v>6.3209679241998079E-2</v>
      </c>
      <c r="F12" s="52">
        <f t="shared" si="5"/>
        <v>2.118220601401629E-2</v>
      </c>
      <c r="H12" s="19">
        <v>31758.744000000002</v>
      </c>
      <c r="I12" s="140">
        <v>32819.270999999993</v>
      </c>
      <c r="J12" s="214">
        <f t="shared" si="0"/>
        <v>5.2743546639118205E-2</v>
      </c>
      <c r="K12" s="215">
        <f t="shared" si="6"/>
        <v>5.3042335539462422E-2</v>
      </c>
      <c r="L12" s="52">
        <f t="shared" si="7"/>
        <v>3.3393228649092381E-2</v>
      </c>
      <c r="N12" s="40">
        <f t="shared" si="1"/>
        <v>2.1914710727833842</v>
      </c>
      <c r="O12" s="143">
        <f t="shared" si="2"/>
        <v>2.2176760954681458</v>
      </c>
      <c r="P12" s="52">
        <f t="shared" si="8"/>
        <v>1.1957731502920866E-2</v>
      </c>
      <c r="Q12" s="2"/>
    </row>
    <row r="13" spans="1:17" ht="20.100000000000001" customHeight="1" x14ac:dyDescent="0.25">
      <c r="A13" s="8" t="s">
        <v>174</v>
      </c>
      <c r="B13" s="19">
        <v>89843.319999999949</v>
      </c>
      <c r="C13" s="140">
        <v>84327.50999999998</v>
      </c>
      <c r="D13" s="214">
        <f t="shared" si="3"/>
        <v>4.1909456183932242E-2</v>
      </c>
      <c r="E13" s="215">
        <f t="shared" si="4"/>
        <v>3.6018203581487183E-2</v>
      </c>
      <c r="F13" s="52">
        <f t="shared" si="5"/>
        <v>-6.1393657313643039E-2</v>
      </c>
      <c r="H13" s="19">
        <v>28795.064000000017</v>
      </c>
      <c r="I13" s="140">
        <v>29280.265999999971</v>
      </c>
      <c r="J13" s="214">
        <f t="shared" si="0"/>
        <v>4.782159524508886E-2</v>
      </c>
      <c r="K13" s="215">
        <f t="shared" si="6"/>
        <v>4.7322614017133773E-2</v>
      </c>
      <c r="L13" s="52">
        <f t="shared" si="7"/>
        <v>1.6850179600224315E-2</v>
      </c>
      <c r="N13" s="40">
        <f t="shared" si="1"/>
        <v>3.2050311586882625</v>
      </c>
      <c r="O13" s="143">
        <f t="shared" si="2"/>
        <v>3.4722080611653277</v>
      </c>
      <c r="P13" s="52">
        <f t="shared" si="8"/>
        <v>8.3361717639716754E-2</v>
      </c>
      <c r="Q13" s="2"/>
    </row>
    <row r="14" spans="1:17" ht="20.100000000000001" customHeight="1" x14ac:dyDescent="0.25">
      <c r="A14" s="8" t="s">
        <v>169</v>
      </c>
      <c r="B14" s="19">
        <v>248723.09999999998</v>
      </c>
      <c r="C14" s="140">
        <v>242304.41999999993</v>
      </c>
      <c r="D14" s="214">
        <f t="shared" si="3"/>
        <v>0.11602253635976278</v>
      </c>
      <c r="E14" s="215">
        <f t="shared" si="4"/>
        <v>0.10349374632612982</v>
      </c>
      <c r="F14" s="52">
        <f t="shared" si="5"/>
        <v>-2.5806529429715421E-2</v>
      </c>
      <c r="H14" s="19">
        <v>29996.106000000014</v>
      </c>
      <c r="I14" s="140">
        <v>26850.035000000003</v>
      </c>
      <c r="J14" s="214">
        <f t="shared" si="0"/>
        <v>4.9816233784400733E-2</v>
      </c>
      <c r="K14" s="215">
        <f t="shared" si="6"/>
        <v>4.33948872818141E-2</v>
      </c>
      <c r="L14" s="52">
        <f t="shared" si="7"/>
        <v>-0.10488264710092735</v>
      </c>
      <c r="N14" s="40">
        <f t="shared" si="1"/>
        <v>1.2060040261640361</v>
      </c>
      <c r="O14" s="143">
        <f t="shared" si="2"/>
        <v>1.1081116473236441</v>
      </c>
      <c r="P14" s="52">
        <f t="shared" si="8"/>
        <v>-8.1170855748931875E-2</v>
      </c>
      <c r="Q14" s="2"/>
    </row>
    <row r="15" spans="1:17" ht="20.100000000000001" customHeight="1" x14ac:dyDescent="0.25">
      <c r="A15" s="8" t="s">
        <v>173</v>
      </c>
      <c r="B15" s="19">
        <v>69381.250000000015</v>
      </c>
      <c r="C15" s="140">
        <v>71037.589999999982</v>
      </c>
      <c r="D15" s="214">
        <f t="shared" si="3"/>
        <v>3.2364459114616995E-2</v>
      </c>
      <c r="E15" s="215">
        <f t="shared" si="4"/>
        <v>3.0341775519735117E-2</v>
      </c>
      <c r="F15" s="52">
        <f t="shared" si="5"/>
        <v>2.387302044860776E-2</v>
      </c>
      <c r="H15" s="19">
        <v>25081.603999999996</v>
      </c>
      <c r="I15" s="140">
        <v>26045.131000000005</v>
      </c>
      <c r="J15" s="214">
        <f t="shared" si="0"/>
        <v>4.1654441698257758E-2</v>
      </c>
      <c r="K15" s="215">
        <f t="shared" si="6"/>
        <v>4.2094005612472465E-2</v>
      </c>
      <c r="L15" s="52">
        <f t="shared" si="7"/>
        <v>3.8415685057463206E-2</v>
      </c>
      <c r="N15" s="40">
        <f t="shared" si="1"/>
        <v>3.6150406630033318</v>
      </c>
      <c r="O15" s="143">
        <f t="shared" si="2"/>
        <v>3.6663871902185887</v>
      </c>
      <c r="P15" s="52">
        <f t="shared" si="8"/>
        <v>1.4203582200538465E-2</v>
      </c>
      <c r="Q15" s="2"/>
    </row>
    <row r="16" spans="1:17" ht="20.100000000000001" customHeight="1" x14ac:dyDescent="0.25">
      <c r="A16" s="8" t="s">
        <v>171</v>
      </c>
      <c r="B16" s="19">
        <v>106699.75000000001</v>
      </c>
      <c r="C16" s="140">
        <v>107224.73000000001</v>
      </c>
      <c r="D16" s="214">
        <f t="shared" si="3"/>
        <v>4.9772520622140048E-2</v>
      </c>
      <c r="E16" s="215">
        <f t="shared" si="4"/>
        <v>4.5798128678411092E-2</v>
      </c>
      <c r="F16" s="52">
        <f t="shared" si="5"/>
        <v>4.9201614811655685E-3</v>
      </c>
      <c r="H16" s="19">
        <v>24389.886999999992</v>
      </c>
      <c r="I16" s="140">
        <v>24930.15800000001</v>
      </c>
      <c r="J16" s="214">
        <f t="shared" si="0"/>
        <v>4.0505668061284861E-2</v>
      </c>
      <c r="K16" s="215">
        <f t="shared" si="6"/>
        <v>4.0291992033821049E-2</v>
      </c>
      <c r="L16" s="52">
        <f t="shared" si="7"/>
        <v>2.2151435141951212E-2</v>
      </c>
      <c r="N16" s="40">
        <f t="shared" si="1"/>
        <v>2.2858429377763292</v>
      </c>
      <c r="O16" s="143">
        <f t="shared" si="2"/>
        <v>2.3250380765705829</v>
      </c>
      <c r="P16" s="52">
        <f t="shared" si="8"/>
        <v>1.7146908104011212E-2</v>
      </c>
      <c r="Q16" s="2"/>
    </row>
    <row r="17" spans="1:17" ht="20.100000000000001" customHeight="1" x14ac:dyDescent="0.25">
      <c r="A17" s="8" t="s">
        <v>175</v>
      </c>
      <c r="B17" s="19">
        <v>36976.14</v>
      </c>
      <c r="C17" s="140">
        <v>104898.09999999996</v>
      </c>
      <c r="D17" s="214">
        <f t="shared" si="3"/>
        <v>1.724835991346875E-2</v>
      </c>
      <c r="E17" s="215">
        <f t="shared" si="4"/>
        <v>4.4804371919806484E-2</v>
      </c>
      <c r="F17" s="52">
        <f t="shared" si="5"/>
        <v>1.8369132094372198</v>
      </c>
      <c r="H17" s="19">
        <v>7808.257999999998</v>
      </c>
      <c r="I17" s="140">
        <v>22802.930000000011</v>
      </c>
      <c r="J17" s="214">
        <f t="shared" si="0"/>
        <v>1.2967616729215353E-2</v>
      </c>
      <c r="K17" s="215">
        <f t="shared" si="6"/>
        <v>3.6853977175266159E-2</v>
      </c>
      <c r="L17" s="52">
        <f t="shared" si="7"/>
        <v>1.9203607257854463</v>
      </c>
      <c r="N17" s="40">
        <f t="shared" si="1"/>
        <v>2.1117017622715615</v>
      </c>
      <c r="O17" s="143">
        <f t="shared" si="2"/>
        <v>2.1738172569379257</v>
      </c>
      <c r="P17" s="52">
        <f t="shared" si="8"/>
        <v>2.9414899289351582E-2</v>
      </c>
      <c r="Q17" s="2"/>
    </row>
    <row r="18" spans="1:17" ht="20.100000000000001" customHeight="1" x14ac:dyDescent="0.25">
      <c r="A18" s="8" t="s">
        <v>178</v>
      </c>
      <c r="B18" s="19">
        <v>63758.910000000018</v>
      </c>
      <c r="C18" s="140">
        <v>56875.82999999998</v>
      </c>
      <c r="D18" s="214">
        <f t="shared" si="3"/>
        <v>2.9741790986578431E-2</v>
      </c>
      <c r="E18" s="215">
        <f t="shared" si="4"/>
        <v>2.4292964701626504E-2</v>
      </c>
      <c r="F18" s="52">
        <f t="shared" si="5"/>
        <v>-0.10795479408289815</v>
      </c>
      <c r="H18" s="19">
        <v>22056.372999999996</v>
      </c>
      <c r="I18" s="140">
        <v>19708.589000000004</v>
      </c>
      <c r="J18" s="214">
        <f t="shared" si="0"/>
        <v>3.6630269069056608E-2</v>
      </c>
      <c r="K18" s="215">
        <f t="shared" si="6"/>
        <v>3.1852919303032613E-2</v>
      </c>
      <c r="L18" s="52">
        <f t="shared" si="7"/>
        <v>-0.10644469967931684</v>
      </c>
      <c r="N18" s="40">
        <f t="shared" si="1"/>
        <v>3.4593397220874684</v>
      </c>
      <c r="O18" s="143">
        <f t="shared" si="2"/>
        <v>3.4651958485704752</v>
      </c>
      <c r="P18" s="52">
        <f t="shared" si="8"/>
        <v>1.6928451535465436E-3</v>
      </c>
      <c r="Q18" s="2"/>
    </row>
    <row r="19" spans="1:17" ht="20.100000000000001" customHeight="1" x14ac:dyDescent="0.25">
      <c r="A19" s="8" t="s">
        <v>177</v>
      </c>
      <c r="B19" s="19">
        <v>66290.599999999991</v>
      </c>
      <c r="C19" s="140">
        <v>203254.37000000011</v>
      </c>
      <c r="D19" s="214">
        <f t="shared" si="3"/>
        <v>3.092275526000798E-2</v>
      </c>
      <c r="E19" s="215">
        <f t="shared" si="4"/>
        <v>8.6814578984804935E-2</v>
      </c>
      <c r="F19" s="52">
        <f t="shared" si="5"/>
        <v>2.0661114848862456</v>
      </c>
      <c r="H19" s="19">
        <v>14031.324000000002</v>
      </c>
      <c r="I19" s="140">
        <v>19541.628999999986</v>
      </c>
      <c r="J19" s="214">
        <f t="shared" si="0"/>
        <v>2.3302615235746688E-2</v>
      </c>
      <c r="K19" s="215">
        <f t="shared" si="6"/>
        <v>3.1583079417141502E-2</v>
      </c>
      <c r="L19" s="52">
        <f t="shared" si="7"/>
        <v>0.39271454354556867</v>
      </c>
      <c r="N19" s="40">
        <f t="shared" si="1"/>
        <v>2.1166385581062781</v>
      </c>
      <c r="O19" s="143">
        <f t="shared" si="2"/>
        <v>0.96143708988889021</v>
      </c>
      <c r="P19" s="52">
        <f t="shared" si="8"/>
        <v>-0.54577172082272174</v>
      </c>
      <c r="Q19" s="2"/>
    </row>
    <row r="20" spans="1:17" ht="20.100000000000001" customHeight="1" x14ac:dyDescent="0.25">
      <c r="A20" s="8" t="s">
        <v>179</v>
      </c>
      <c r="B20" s="19">
        <v>66222.76999999999</v>
      </c>
      <c r="C20" s="140">
        <v>63115.44</v>
      </c>
      <c r="D20" s="214">
        <f t="shared" si="3"/>
        <v>3.089111441667142E-2</v>
      </c>
      <c r="E20" s="215">
        <f t="shared" si="4"/>
        <v>2.6958044498825356E-2</v>
      </c>
      <c r="F20" s="52">
        <f t="shared" si="5"/>
        <v>-4.6922380323263249E-2</v>
      </c>
      <c r="H20" s="19">
        <v>16374.757</v>
      </c>
      <c r="I20" s="140">
        <v>15718.364000000001</v>
      </c>
      <c r="J20" s="214">
        <f t="shared" si="0"/>
        <v>2.7194487273606512E-2</v>
      </c>
      <c r="K20" s="215">
        <f t="shared" si="6"/>
        <v>2.5403938357418325E-2</v>
      </c>
      <c r="L20" s="52">
        <f t="shared" si="7"/>
        <v>-4.0085663561297322E-2</v>
      </c>
      <c r="N20" s="40">
        <f t="shared" si="1"/>
        <v>2.4726777511722937</v>
      </c>
      <c r="O20" s="143">
        <f t="shared" si="2"/>
        <v>2.4904150236455616</v>
      </c>
      <c r="P20" s="52">
        <f t="shared" si="8"/>
        <v>7.1733053224823252E-3</v>
      </c>
      <c r="Q20" s="2"/>
    </row>
    <row r="21" spans="1:17" ht="20.100000000000001" customHeight="1" x14ac:dyDescent="0.25">
      <c r="A21" s="8" t="s">
        <v>176</v>
      </c>
      <c r="B21" s="19">
        <v>32177.550000000021</v>
      </c>
      <c r="C21" s="140">
        <v>42938.150000000009</v>
      </c>
      <c r="D21" s="214">
        <f t="shared" si="3"/>
        <v>1.5009948673215668E-2</v>
      </c>
      <c r="E21" s="215">
        <f t="shared" si="4"/>
        <v>1.8339863564244156E-2</v>
      </c>
      <c r="F21" s="52">
        <f t="shared" si="5"/>
        <v>0.33441327882327837</v>
      </c>
      <c r="H21" s="19">
        <v>11080.174000000003</v>
      </c>
      <c r="I21" s="140">
        <v>13699.498000000009</v>
      </c>
      <c r="J21" s="214">
        <f t="shared" si="0"/>
        <v>1.8401473123072658E-2</v>
      </c>
      <c r="K21" s="215">
        <f t="shared" si="6"/>
        <v>2.2141057601133034E-2</v>
      </c>
      <c r="L21" s="52">
        <f t="shared" si="7"/>
        <v>0.23639737065501004</v>
      </c>
      <c r="N21" s="40">
        <f t="shared" si="1"/>
        <v>3.4434486155720356</v>
      </c>
      <c r="O21" s="143">
        <f t="shared" si="2"/>
        <v>3.1905189208198319</v>
      </c>
      <c r="P21" s="52">
        <f t="shared" si="8"/>
        <v>-7.3452437654623254E-2</v>
      </c>
      <c r="Q21" s="2"/>
    </row>
    <row r="22" spans="1:17" ht="20.100000000000001" customHeight="1" x14ac:dyDescent="0.25">
      <c r="A22" s="8" t="s">
        <v>180</v>
      </c>
      <c r="B22" s="19">
        <v>3380.8000000000011</v>
      </c>
      <c r="C22" s="140">
        <v>3492.4299999999989</v>
      </c>
      <c r="D22" s="214">
        <f t="shared" si="3"/>
        <v>1.5770509089227587E-3</v>
      </c>
      <c r="E22" s="215">
        <f t="shared" si="4"/>
        <v>1.4916965381059312E-3</v>
      </c>
      <c r="F22" s="52">
        <f t="shared" si="5"/>
        <v>3.3018812115474978E-2</v>
      </c>
      <c r="H22" s="19">
        <v>8383.4219999999968</v>
      </c>
      <c r="I22" s="140">
        <v>8878.0379999999986</v>
      </c>
      <c r="J22" s="214">
        <f t="shared" si="0"/>
        <v>1.392282419142298E-2</v>
      </c>
      <c r="K22" s="215">
        <f t="shared" si="6"/>
        <v>1.4348638960569779E-2</v>
      </c>
      <c r="L22" s="52">
        <f t="shared" si="7"/>
        <v>5.8999296468673766E-2</v>
      </c>
      <c r="N22" s="40">
        <f t="shared" si="1"/>
        <v>24.797154519640301</v>
      </c>
      <c r="O22" s="143">
        <f t="shared" si="2"/>
        <v>25.420804425571887</v>
      </c>
      <c r="P22" s="52">
        <f t="shared" si="8"/>
        <v>2.5150059271422911E-2</v>
      </c>
      <c r="Q22" s="2"/>
    </row>
    <row r="23" spans="1:17" ht="20.100000000000001" customHeight="1" x14ac:dyDescent="0.25">
      <c r="A23" s="8" t="s">
        <v>184</v>
      </c>
      <c r="B23" s="19">
        <v>32130.679999999997</v>
      </c>
      <c r="C23" s="140">
        <v>36396.480000000003</v>
      </c>
      <c r="D23" s="214">
        <f t="shared" si="3"/>
        <v>1.4988085097700627E-2</v>
      </c>
      <c r="E23" s="215">
        <f t="shared" si="4"/>
        <v>1.5545767049086676E-2</v>
      </c>
      <c r="F23" s="52">
        <f t="shared" si="5"/>
        <v>0.13276407470990365</v>
      </c>
      <c r="H23" s="19">
        <v>7517.0040000000026</v>
      </c>
      <c r="I23" s="140">
        <v>8283.1920000000009</v>
      </c>
      <c r="J23" s="214">
        <f t="shared" si="0"/>
        <v>1.248391469953718E-2</v>
      </c>
      <c r="K23" s="215">
        <f t="shared" si="6"/>
        <v>1.338725194114735E-2</v>
      </c>
      <c r="L23" s="52">
        <f t="shared" si="7"/>
        <v>0.10192731040185665</v>
      </c>
      <c r="N23" s="40">
        <f t="shared" si="1"/>
        <v>2.3395097769483879</v>
      </c>
      <c r="O23" s="143">
        <f t="shared" si="2"/>
        <v>2.2758222773191252</v>
      </c>
      <c r="P23" s="52">
        <f t="shared" si="8"/>
        <v>-2.7222583233798427E-2</v>
      </c>
      <c r="Q23" s="2"/>
    </row>
    <row r="24" spans="1:17" ht="20.100000000000001" customHeight="1" x14ac:dyDescent="0.25">
      <c r="A24" s="8" t="s">
        <v>182</v>
      </c>
      <c r="B24" s="19">
        <v>27002.819999999985</v>
      </c>
      <c r="C24" s="140">
        <v>24655.169999999987</v>
      </c>
      <c r="D24" s="214">
        <f t="shared" si="3"/>
        <v>1.2596078391054664E-2</v>
      </c>
      <c r="E24" s="215">
        <f t="shared" si="4"/>
        <v>1.0530785652228735E-2</v>
      </c>
      <c r="F24" s="52">
        <f t="shared" si="5"/>
        <v>-8.6940919503962891E-2</v>
      </c>
      <c r="H24" s="19">
        <v>8277.16</v>
      </c>
      <c r="I24" s="140">
        <v>8023.8200000000006</v>
      </c>
      <c r="J24" s="214">
        <f t="shared" si="0"/>
        <v>1.3746348863778858E-2</v>
      </c>
      <c r="K24" s="215">
        <f t="shared" si="6"/>
        <v>1.296805626024568E-2</v>
      </c>
      <c r="L24" s="52">
        <f t="shared" si="7"/>
        <v>-3.0607116450569911E-2</v>
      </c>
      <c r="N24" s="40">
        <f t="shared" si="1"/>
        <v>3.0652946618168042</v>
      </c>
      <c r="O24" s="143">
        <f t="shared" si="2"/>
        <v>3.2544168221107399</v>
      </c>
      <c r="P24" s="52">
        <f t="shared" si="8"/>
        <v>6.1697872850449795E-2</v>
      </c>
      <c r="Q24" s="2"/>
    </row>
    <row r="25" spans="1:17" ht="20.100000000000001" customHeight="1" x14ac:dyDescent="0.25">
      <c r="A25" s="8" t="s">
        <v>185</v>
      </c>
      <c r="B25" s="19">
        <v>27724.940000000017</v>
      </c>
      <c r="C25" s="140">
        <v>30170.21000000001</v>
      </c>
      <c r="D25" s="214">
        <f t="shared" si="3"/>
        <v>1.2932927658195977E-2</v>
      </c>
      <c r="E25" s="215">
        <f t="shared" si="4"/>
        <v>1.2886385070260241E-2</v>
      </c>
      <c r="F25" s="52">
        <f t="shared" si="5"/>
        <v>8.8197485729454836E-2</v>
      </c>
      <c r="H25" s="19">
        <v>7058.8069999999989</v>
      </c>
      <c r="I25" s="140">
        <v>7470.1080000000029</v>
      </c>
      <c r="J25" s="214">
        <f t="shared" si="0"/>
        <v>1.1722960965365443E-2</v>
      </c>
      <c r="K25" s="215">
        <f t="shared" si="6"/>
        <v>1.2073149798239662E-2</v>
      </c>
      <c r="L25" s="52">
        <f t="shared" si="7"/>
        <v>5.8267778110380988E-2</v>
      </c>
      <c r="N25" s="40">
        <f t="shared" si="1"/>
        <v>2.5460134449344145</v>
      </c>
      <c r="O25" s="143">
        <f t="shared" si="2"/>
        <v>2.4759880690257048</v>
      </c>
      <c r="P25" s="52">
        <f t="shared" si="8"/>
        <v>-2.7503930133610736E-2</v>
      </c>
      <c r="Q25" s="2"/>
    </row>
    <row r="26" spans="1:17" ht="20.100000000000001" customHeight="1" x14ac:dyDescent="0.25">
      <c r="A26" s="8" t="s">
        <v>183</v>
      </c>
      <c r="B26" s="19">
        <v>15965.620000000003</v>
      </c>
      <c r="C26" s="140">
        <v>19212.759999999995</v>
      </c>
      <c r="D26" s="214">
        <f t="shared" si="3"/>
        <v>7.4475258910658331E-3</v>
      </c>
      <c r="E26" s="215">
        <f t="shared" si="4"/>
        <v>8.206208164361236E-3</v>
      </c>
      <c r="F26" s="52">
        <f t="shared" si="5"/>
        <v>0.20338326980098434</v>
      </c>
      <c r="H26" s="19">
        <v>5593.994999999999</v>
      </c>
      <c r="I26" s="140">
        <v>6530.5090000000009</v>
      </c>
      <c r="J26" s="214">
        <f t="shared" si="0"/>
        <v>9.2902646333083566E-3</v>
      </c>
      <c r="K26" s="215">
        <f t="shared" si="6"/>
        <v>1.0554574768631494E-2</v>
      </c>
      <c r="L26" s="52">
        <f t="shared" si="7"/>
        <v>0.16741416465334741</v>
      </c>
      <c r="N26" s="40">
        <f t="shared" si="1"/>
        <v>3.5037756128481061</v>
      </c>
      <c r="O26" s="143">
        <f t="shared" si="2"/>
        <v>3.3990478203027585</v>
      </c>
      <c r="P26" s="52">
        <f t="shared" si="8"/>
        <v>-2.9889982726438849E-2</v>
      </c>
      <c r="Q26" s="2"/>
    </row>
    <row r="27" spans="1:17" ht="20.100000000000001" customHeight="1" x14ac:dyDescent="0.25">
      <c r="A27" s="8" t="s">
        <v>181</v>
      </c>
      <c r="B27" s="19">
        <v>13209.370000000003</v>
      </c>
      <c r="C27" s="140">
        <v>13833.980000000003</v>
      </c>
      <c r="D27" s="214">
        <f t="shared" si="3"/>
        <v>6.16181050780792E-3</v>
      </c>
      <c r="E27" s="215">
        <f t="shared" si="4"/>
        <v>5.9088085013090314E-3</v>
      </c>
      <c r="F27" s="52">
        <f t="shared" si="5"/>
        <v>4.7285373942890577E-2</v>
      </c>
      <c r="H27" s="19">
        <v>5669.4430000000011</v>
      </c>
      <c r="I27" s="140">
        <v>5419.4789999999985</v>
      </c>
      <c r="J27" s="214">
        <f t="shared" si="0"/>
        <v>9.4155654042339422E-3</v>
      </c>
      <c r="K27" s="215">
        <f t="shared" si="6"/>
        <v>8.7589338461256574E-3</v>
      </c>
      <c r="L27" s="52">
        <f t="shared" si="7"/>
        <v>-4.4089692761705622E-2</v>
      </c>
      <c r="N27" s="40">
        <f t="shared" si="1"/>
        <v>4.2919859160580707</v>
      </c>
      <c r="O27" s="143">
        <f t="shared" si="2"/>
        <v>3.9175125307395247</v>
      </c>
      <c r="P27" s="52">
        <f t="shared" si="8"/>
        <v>-8.7249444113385435E-2</v>
      </c>
      <c r="Q27" s="2"/>
    </row>
    <row r="28" spans="1:17" ht="20.100000000000001" customHeight="1" x14ac:dyDescent="0.25">
      <c r="A28" s="8" t="s">
        <v>202</v>
      </c>
      <c r="B28" s="19">
        <v>66675.539999999979</v>
      </c>
      <c r="C28" s="140">
        <v>57173.369999999988</v>
      </c>
      <c r="D28" s="214">
        <f t="shared" si="3"/>
        <v>3.1102319261688265E-2</v>
      </c>
      <c r="E28" s="215">
        <f t="shared" si="4"/>
        <v>2.4420050824454465E-2</v>
      </c>
      <c r="F28" s="52">
        <f t="shared" si="5"/>
        <v>-0.14251358144230994</v>
      </c>
      <c r="H28" s="19">
        <v>5111.3420000000024</v>
      </c>
      <c r="I28" s="140">
        <v>4568.7910000000002</v>
      </c>
      <c r="J28" s="214">
        <f t="shared" si="0"/>
        <v>8.4886954334681443E-3</v>
      </c>
      <c r="K28" s="215">
        <f t="shared" si="6"/>
        <v>7.3840563134895988E-3</v>
      </c>
      <c r="L28" s="52">
        <f t="shared" si="7"/>
        <v>-0.10614648755649729</v>
      </c>
      <c r="N28" s="40">
        <f t="shared" si="1"/>
        <v>0.76659926563774416</v>
      </c>
      <c r="O28" s="143">
        <f t="shared" si="2"/>
        <v>0.79911171931967639</v>
      </c>
      <c r="P28" s="52">
        <f t="shared" si="8"/>
        <v>4.241127684212518E-2</v>
      </c>
      <c r="Q28" s="2"/>
    </row>
    <row r="29" spans="1:17" ht="20.100000000000001" customHeight="1" x14ac:dyDescent="0.25">
      <c r="A29" s="8" t="s">
        <v>186</v>
      </c>
      <c r="B29" s="19">
        <v>13142.850000000006</v>
      </c>
      <c r="C29" s="140">
        <v>13681.800000000007</v>
      </c>
      <c r="D29" s="214">
        <f t="shared" si="3"/>
        <v>6.1307807437102112E-3</v>
      </c>
      <c r="E29" s="215">
        <f t="shared" si="4"/>
        <v>5.8438089510907147E-3</v>
      </c>
      <c r="F29" s="52">
        <f t="shared" si="5"/>
        <v>4.1007087503851944E-2</v>
      </c>
      <c r="H29" s="19">
        <v>4363.0680000000002</v>
      </c>
      <c r="I29" s="140">
        <v>4549.7849999999999</v>
      </c>
      <c r="J29" s="214">
        <f t="shared" si="0"/>
        <v>7.2459943802451439E-3</v>
      </c>
      <c r="K29" s="215">
        <f t="shared" si="6"/>
        <v>7.3533389148836689E-3</v>
      </c>
      <c r="L29" s="52">
        <f t="shared" si="7"/>
        <v>4.2794886533970969E-2</v>
      </c>
      <c r="N29" s="40">
        <f t="shared" si="1"/>
        <v>3.3197274563736161</v>
      </c>
      <c r="O29" s="143">
        <f t="shared" si="2"/>
        <v>3.3254286716660069</v>
      </c>
      <c r="P29" s="52">
        <f t="shared" si="8"/>
        <v>1.7173745035740432E-3</v>
      </c>
      <c r="Q29" s="2"/>
    </row>
    <row r="30" spans="1:17" ht="20.100000000000001" customHeight="1" x14ac:dyDescent="0.25">
      <c r="A30" s="8" t="s">
        <v>208</v>
      </c>
      <c r="B30" s="19">
        <v>12906.580000000002</v>
      </c>
      <c r="C30" s="140">
        <v>11410.49</v>
      </c>
      <c r="D30" s="214">
        <f t="shared" si="3"/>
        <v>6.02056723854836E-3</v>
      </c>
      <c r="E30" s="215">
        <f t="shared" si="4"/>
        <v>4.8736806266961256E-3</v>
      </c>
      <c r="F30" s="52">
        <f t="shared" si="5"/>
        <v>-0.11591684241681388</v>
      </c>
      <c r="H30" s="19">
        <v>5076.9679999999971</v>
      </c>
      <c r="I30" s="140">
        <v>4263.8979999999992</v>
      </c>
      <c r="J30" s="214">
        <f t="shared" si="0"/>
        <v>8.4316085829247694E-3</v>
      </c>
      <c r="K30" s="215">
        <f t="shared" si="6"/>
        <v>6.8912898285291811E-3</v>
      </c>
      <c r="L30" s="52">
        <f t="shared" si="7"/>
        <v>-0.16014873444150099</v>
      </c>
      <c r="N30" s="40">
        <f t="shared" si="1"/>
        <v>3.933627653491472</v>
      </c>
      <c r="O30" s="143">
        <f t="shared" si="2"/>
        <v>3.7368228708845974</v>
      </c>
      <c r="P30" s="52">
        <f t="shared" si="8"/>
        <v>-5.0031370516777682E-2</v>
      </c>
      <c r="Q30" s="2"/>
    </row>
    <row r="31" spans="1:17" ht="20.100000000000001" customHeight="1" x14ac:dyDescent="0.25">
      <c r="A31" s="8" t="s">
        <v>187</v>
      </c>
      <c r="B31" s="19">
        <v>10924.459999999997</v>
      </c>
      <c r="C31" s="140">
        <v>16279.439999999997</v>
      </c>
      <c r="D31" s="214">
        <f t="shared" si="3"/>
        <v>5.0959623676320133E-3</v>
      </c>
      <c r="E31" s="215">
        <f t="shared" si="4"/>
        <v>6.9533202642009205E-3</v>
      </c>
      <c r="F31" s="52">
        <f t="shared" si="5"/>
        <v>0.49018258110698387</v>
      </c>
      <c r="H31" s="19">
        <v>2776.0570000000012</v>
      </c>
      <c r="I31" s="140">
        <v>3716.413</v>
      </c>
      <c r="J31" s="214">
        <f t="shared" si="0"/>
        <v>4.6103552411377044E-3</v>
      </c>
      <c r="K31" s="215">
        <f t="shared" si="6"/>
        <v>6.0064474116204528E-3</v>
      </c>
      <c r="L31" s="52">
        <f t="shared" si="7"/>
        <v>0.33873800141711735</v>
      </c>
      <c r="N31" s="40">
        <f t="shared" si="1"/>
        <v>2.5411388755142146</v>
      </c>
      <c r="O31" s="143">
        <f t="shared" si="2"/>
        <v>2.2828874949015447</v>
      </c>
      <c r="P31" s="52">
        <f t="shared" si="8"/>
        <v>-0.10162820422807908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194028.07999999961</v>
      </c>
      <c r="C32" s="140">
        <f>C33-SUM(C7:C31)</f>
        <v>195227.27999999933</v>
      </c>
      <c r="D32" s="214">
        <f t="shared" si="3"/>
        <v>9.0508802626756091E-2</v>
      </c>
      <c r="E32" s="215">
        <f t="shared" si="4"/>
        <v>8.3386025695529012E-2</v>
      </c>
      <c r="F32" s="52">
        <f t="shared" si="5"/>
        <v>6.1805487123292825E-3</v>
      </c>
      <c r="H32" s="19">
        <f>H33-SUM(H7:H31)</f>
        <v>50907.362000000314</v>
      </c>
      <c r="I32" s="140">
        <f>I33-SUM(I7:I31)</f>
        <v>52459.548999999999</v>
      </c>
      <c r="J32" s="214">
        <f t="shared" si="0"/>
        <v>8.4544742132166506E-2</v>
      </c>
      <c r="K32" s="215">
        <f t="shared" si="6"/>
        <v>8.4784850958659952E-2</v>
      </c>
      <c r="L32" s="52">
        <f t="shared" si="7"/>
        <v>3.0490422976536785E-2</v>
      </c>
      <c r="N32" s="40">
        <f t="shared" si="1"/>
        <v>2.6237110628523674</v>
      </c>
      <c r="O32" s="143">
        <f t="shared" si="2"/>
        <v>2.6871013620637534</v>
      </c>
      <c r="P32" s="52">
        <f t="shared" si="8"/>
        <v>2.416054881533761E-2</v>
      </c>
      <c r="Q32" s="2"/>
    </row>
    <row r="33" spans="1:17" ht="26.25" customHeight="1" thickBot="1" x14ac:dyDescent="0.3">
      <c r="A33" s="35" t="s">
        <v>18</v>
      </c>
      <c r="B33" s="36">
        <v>2143748.1700000004</v>
      </c>
      <c r="C33" s="148">
        <v>2341246.9699999988</v>
      </c>
      <c r="D33" s="251">
        <f>SUM(D7:D32)</f>
        <v>0.99999999999999978</v>
      </c>
      <c r="E33" s="252">
        <f>SUM(E7:E32)</f>
        <v>0.99999999999999978</v>
      </c>
      <c r="F33" s="57">
        <f t="shared" si="5"/>
        <v>9.2127798760988977E-2</v>
      </c>
      <c r="G33" s="56"/>
      <c r="H33" s="36">
        <v>602135.16200000013</v>
      </c>
      <c r="I33" s="148">
        <v>618737.29099999985</v>
      </c>
      <c r="J33" s="251">
        <f>SUM(J7:J32)</f>
        <v>1</v>
      </c>
      <c r="K33" s="252">
        <f>SUM(K7:K32)</f>
        <v>1</v>
      </c>
      <c r="L33" s="57">
        <f t="shared" si="7"/>
        <v>2.7572096844262553E-2</v>
      </c>
      <c r="M33" s="56"/>
      <c r="N33" s="37">
        <f t="shared" si="1"/>
        <v>2.8087961563134534</v>
      </c>
      <c r="O33" s="150">
        <f t="shared" si="2"/>
        <v>2.6427681441911282</v>
      </c>
      <c r="P33" s="57">
        <f t="shared" si="8"/>
        <v>-5.9110025392599894E-2</v>
      </c>
      <c r="Q33" s="2"/>
    </row>
    <row r="35" spans="1:17" ht="15.75" thickBot="1" x14ac:dyDescent="0.3">
      <c r="L35" s="10"/>
    </row>
    <row r="36" spans="1:17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58"/>
      <c r="L36" s="130" t="s">
        <v>0</v>
      </c>
      <c r="N36" s="368" t="s">
        <v>22</v>
      </c>
      <c r="O36" s="358"/>
      <c r="P36" s="130" t="s">
        <v>0</v>
      </c>
    </row>
    <row r="37" spans="1:17" x14ac:dyDescent="0.25">
      <c r="A37" s="373"/>
      <c r="B37" s="363" t="str">
        <f>B5</f>
        <v>jan-ago</v>
      </c>
      <c r="C37" s="365"/>
      <c r="D37" s="363" t="str">
        <f>B37</f>
        <v>jan-ago</v>
      </c>
      <c r="E37" s="365"/>
      <c r="F37" s="131" t="str">
        <f>F5</f>
        <v>2024 / 2023</v>
      </c>
      <c r="H37" s="366" t="str">
        <f>B37</f>
        <v>jan-ago</v>
      </c>
      <c r="I37" s="365"/>
      <c r="J37" s="363" t="str">
        <f>H37</f>
        <v>jan-ago</v>
      </c>
      <c r="K37" s="365"/>
      <c r="L37" s="131" t="str">
        <f>F37</f>
        <v>2024 / 2023</v>
      </c>
      <c r="N37" s="366" t="str">
        <f>B37</f>
        <v>jan-ago</v>
      </c>
      <c r="O37" s="364"/>
      <c r="P37" s="131" t="str">
        <f>L37</f>
        <v>2024 / 2023</v>
      </c>
    </row>
    <row r="38" spans="1:17" ht="19.5" customHeight="1" thickBot="1" x14ac:dyDescent="0.3">
      <c r="A38" s="374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167</v>
      </c>
      <c r="B39" s="19">
        <v>229649.33000000007</v>
      </c>
      <c r="C39" s="147">
        <v>224858.06999999998</v>
      </c>
      <c r="D39" s="247">
        <f t="shared" ref="D39:D61" si="9">B39/$B$62</f>
        <v>0.24549195443070232</v>
      </c>
      <c r="E39" s="246">
        <f t="shared" ref="E39:E61" si="10">C39/$C$62</f>
        <v>0.20758876097452897</v>
      </c>
      <c r="F39" s="52">
        <f>(C39-B39)/B39</f>
        <v>-2.0863374606841199E-2</v>
      </c>
      <c r="H39" s="39">
        <v>67034.167999999932</v>
      </c>
      <c r="I39" s="147">
        <v>68261.760999999926</v>
      </c>
      <c r="J39" s="250">
        <f t="shared" ref="J39:J62" si="11">H39/$H$62</f>
        <v>0.26182479976149664</v>
      </c>
      <c r="K39" s="246">
        <f t="shared" ref="K39:K62" si="12">I39/$I$62</f>
        <v>0.25334795548055639</v>
      </c>
      <c r="L39" s="52">
        <f>(I39-H39)/H39</f>
        <v>1.8312944527035746E-2</v>
      </c>
      <c r="N39" s="40">
        <f t="shared" ref="N39:N62" si="13">(H39/B39)*10</f>
        <v>2.9189794718756596</v>
      </c>
      <c r="O39" s="149">
        <f t="shared" ref="O39:O62" si="14">(I39/C39)*10</f>
        <v>3.0357710087967904</v>
      </c>
      <c r="P39" s="52">
        <f>(O39-N39)/N39</f>
        <v>4.0011085396939629E-2</v>
      </c>
    </row>
    <row r="40" spans="1:17" ht="20.100000000000001" customHeight="1" x14ac:dyDescent="0.25">
      <c r="A40" s="38" t="s">
        <v>172</v>
      </c>
      <c r="B40" s="19">
        <v>144919.75000000009</v>
      </c>
      <c r="C40" s="140">
        <v>147989.46999999983</v>
      </c>
      <c r="D40" s="247">
        <f t="shared" si="9"/>
        <v>0.15491720643430043</v>
      </c>
      <c r="E40" s="215">
        <f t="shared" si="10"/>
        <v>0.13662374098726895</v>
      </c>
      <c r="F40" s="52">
        <f t="shared" ref="F40:F62" si="15">(C40-B40)/B40</f>
        <v>2.118220601401629E-2</v>
      </c>
      <c r="H40" s="19">
        <v>31758.744000000002</v>
      </c>
      <c r="I40" s="140">
        <v>32819.270999999993</v>
      </c>
      <c r="J40" s="247">
        <f t="shared" si="11"/>
        <v>0.12404460346963121</v>
      </c>
      <c r="K40" s="215">
        <f t="shared" si="12"/>
        <v>0.12180604611434391</v>
      </c>
      <c r="L40" s="52">
        <f t="shared" ref="L40:L62" si="16">(I40-H40)/H40</f>
        <v>3.3393228649092381E-2</v>
      </c>
      <c r="N40" s="40">
        <f t="shared" si="13"/>
        <v>2.1914710727833842</v>
      </c>
      <c r="O40" s="143">
        <f t="shared" si="14"/>
        <v>2.2176760954681458</v>
      </c>
      <c r="P40" s="52">
        <f t="shared" ref="P40:P62" si="17">(O40-N40)/N40</f>
        <v>1.1957731502920866E-2</v>
      </c>
    </row>
    <row r="41" spans="1:17" ht="20.100000000000001" customHeight="1" x14ac:dyDescent="0.25">
      <c r="A41" s="38" t="s">
        <v>174</v>
      </c>
      <c r="B41" s="19">
        <v>89843.319999999963</v>
      </c>
      <c r="C41" s="140">
        <v>84327.50999999998</v>
      </c>
      <c r="D41" s="247">
        <f t="shared" si="9"/>
        <v>9.6041265260138092E-2</v>
      </c>
      <c r="E41" s="215">
        <f t="shared" si="10"/>
        <v>7.7851078758112605E-2</v>
      </c>
      <c r="F41" s="52">
        <f t="shared" si="15"/>
        <v>-6.1393657313643192E-2</v>
      </c>
      <c r="H41" s="19">
        <v>28795.064000000017</v>
      </c>
      <c r="I41" s="140">
        <v>29280.265999999971</v>
      </c>
      <c r="J41" s="247">
        <f t="shared" si="11"/>
        <v>0.11246894070378397</v>
      </c>
      <c r="K41" s="215">
        <f t="shared" si="12"/>
        <v>0.10867131785578824</v>
      </c>
      <c r="L41" s="52">
        <f t="shared" si="16"/>
        <v>1.6850179600224315E-2</v>
      </c>
      <c r="N41" s="40">
        <f t="shared" si="13"/>
        <v>3.2050311586882616</v>
      </c>
      <c r="O41" s="143">
        <f t="shared" si="14"/>
        <v>3.4722080611653277</v>
      </c>
      <c r="P41" s="52">
        <f t="shared" si="17"/>
        <v>8.3361717639717059E-2</v>
      </c>
    </row>
    <row r="42" spans="1:17" ht="20.100000000000001" customHeight="1" x14ac:dyDescent="0.25">
      <c r="A42" s="38" t="s">
        <v>173</v>
      </c>
      <c r="B42" s="19">
        <v>69381.249999999985</v>
      </c>
      <c r="C42" s="140">
        <v>71037.589999999982</v>
      </c>
      <c r="D42" s="247">
        <f t="shared" si="9"/>
        <v>7.4167595713626314E-2</v>
      </c>
      <c r="E42" s="215">
        <f t="shared" si="10"/>
        <v>6.5581836981508324E-2</v>
      </c>
      <c r="F42" s="52">
        <f t="shared" si="15"/>
        <v>2.3873020448608187E-2</v>
      </c>
      <c r="H42" s="19">
        <v>25081.603999999996</v>
      </c>
      <c r="I42" s="140">
        <v>26045.131000000005</v>
      </c>
      <c r="J42" s="247">
        <f t="shared" si="11"/>
        <v>9.7964756495480906E-2</v>
      </c>
      <c r="K42" s="215">
        <f t="shared" si="12"/>
        <v>9.6664378305055268E-2</v>
      </c>
      <c r="L42" s="52">
        <f t="shared" si="16"/>
        <v>3.8415685057463206E-2</v>
      </c>
      <c r="N42" s="40">
        <f t="shared" si="13"/>
        <v>3.6150406630033332</v>
      </c>
      <c r="O42" s="143">
        <f t="shared" si="14"/>
        <v>3.6663871902185887</v>
      </c>
      <c r="P42" s="52">
        <f t="shared" si="17"/>
        <v>1.4203582200538092E-2</v>
      </c>
    </row>
    <row r="43" spans="1:17" ht="20.100000000000001" customHeight="1" x14ac:dyDescent="0.25">
      <c r="A43" s="38" t="s">
        <v>171</v>
      </c>
      <c r="B43" s="19">
        <v>106699.75000000001</v>
      </c>
      <c r="C43" s="140">
        <v>107224.73000000001</v>
      </c>
      <c r="D43" s="247">
        <f t="shared" si="9"/>
        <v>0.11406055556429154</v>
      </c>
      <c r="E43" s="215">
        <f t="shared" si="10"/>
        <v>9.8989770954310913E-2</v>
      </c>
      <c r="F43" s="52">
        <f t="shared" si="15"/>
        <v>4.9201614811655685E-3</v>
      </c>
      <c r="H43" s="19">
        <v>24389.886999999992</v>
      </c>
      <c r="I43" s="140">
        <v>24930.15800000001</v>
      </c>
      <c r="J43" s="247">
        <f t="shared" si="11"/>
        <v>9.5263019897263948E-2</v>
      </c>
      <c r="K43" s="215">
        <f t="shared" si="12"/>
        <v>9.2526247002435905E-2</v>
      </c>
      <c r="L43" s="52">
        <f t="shared" si="16"/>
        <v>2.2151435141951212E-2</v>
      </c>
      <c r="N43" s="40">
        <f t="shared" si="13"/>
        <v>2.2858429377763292</v>
      </c>
      <c r="O43" s="143">
        <f t="shared" si="14"/>
        <v>2.3250380765705829</v>
      </c>
      <c r="P43" s="52">
        <f t="shared" si="17"/>
        <v>1.7146908104011212E-2</v>
      </c>
    </row>
    <row r="44" spans="1:17" ht="20.100000000000001" customHeight="1" x14ac:dyDescent="0.25">
      <c r="A44" s="38" t="s">
        <v>177</v>
      </c>
      <c r="B44" s="19">
        <v>66290.600000000006</v>
      </c>
      <c r="C44" s="140">
        <v>203254.37000000011</v>
      </c>
      <c r="D44" s="247">
        <f t="shared" si="9"/>
        <v>7.0863733651580482E-2</v>
      </c>
      <c r="E44" s="215">
        <f t="shared" si="10"/>
        <v>0.18764424523860093</v>
      </c>
      <c r="F44" s="52">
        <f t="shared" si="15"/>
        <v>2.0661114848862447</v>
      </c>
      <c r="H44" s="19">
        <v>14031.324000000002</v>
      </c>
      <c r="I44" s="140">
        <v>19541.628999999986</v>
      </c>
      <c r="J44" s="247">
        <f t="shared" si="11"/>
        <v>5.4804120141965312E-2</v>
      </c>
      <c r="K44" s="215">
        <f t="shared" si="12"/>
        <v>7.2527161347471711E-2</v>
      </c>
      <c r="L44" s="52">
        <f t="shared" si="16"/>
        <v>0.39271454354556867</v>
      </c>
      <c r="N44" s="40">
        <f t="shared" si="13"/>
        <v>2.1166385581062777</v>
      </c>
      <c r="O44" s="143">
        <f t="shared" si="14"/>
        <v>0.96143708988889021</v>
      </c>
      <c r="P44" s="52">
        <f t="shared" si="17"/>
        <v>-0.54577172082272163</v>
      </c>
    </row>
    <row r="45" spans="1:17" ht="20.100000000000001" customHeight="1" x14ac:dyDescent="0.25">
      <c r="A45" s="38" t="s">
        <v>179</v>
      </c>
      <c r="B45" s="19">
        <v>66222.769999999975</v>
      </c>
      <c r="C45" s="140">
        <v>63115.44</v>
      </c>
      <c r="D45" s="247">
        <f t="shared" si="9"/>
        <v>7.0791224320640819E-2</v>
      </c>
      <c r="E45" s="215">
        <f t="shared" si="10"/>
        <v>5.8268115473739619E-2</v>
      </c>
      <c r="F45" s="52">
        <f t="shared" si="15"/>
        <v>-4.6922380323263041E-2</v>
      </c>
      <c r="H45" s="19">
        <v>16374.757</v>
      </c>
      <c r="I45" s="140">
        <v>15718.364000000001</v>
      </c>
      <c r="J45" s="247">
        <f t="shared" si="11"/>
        <v>6.395719676371861E-2</v>
      </c>
      <c r="K45" s="215">
        <f t="shared" si="12"/>
        <v>5.8337425295828284E-2</v>
      </c>
      <c r="L45" s="52">
        <f t="shared" si="16"/>
        <v>-4.0085663561297322E-2</v>
      </c>
      <c r="N45" s="40">
        <f t="shared" si="13"/>
        <v>2.4726777511722942</v>
      </c>
      <c r="O45" s="143">
        <f t="shared" si="14"/>
        <v>2.4904150236455616</v>
      </c>
      <c r="P45" s="52">
        <f t="shared" si="17"/>
        <v>7.1733053224821439E-3</v>
      </c>
    </row>
    <row r="46" spans="1:17" ht="20.100000000000001" customHeight="1" x14ac:dyDescent="0.25">
      <c r="A46" s="38" t="s">
        <v>176</v>
      </c>
      <c r="B46" s="19">
        <v>32177.550000000021</v>
      </c>
      <c r="C46" s="140">
        <v>42938.150000000009</v>
      </c>
      <c r="D46" s="247">
        <f t="shared" si="9"/>
        <v>3.4397355473632985E-2</v>
      </c>
      <c r="E46" s="215">
        <f t="shared" si="10"/>
        <v>3.9640460122416211E-2</v>
      </c>
      <c r="F46" s="52">
        <f t="shared" si="15"/>
        <v>0.33441327882327837</v>
      </c>
      <c r="H46" s="19">
        <v>11080.174000000001</v>
      </c>
      <c r="I46" s="140">
        <v>13699.498000000009</v>
      </c>
      <c r="J46" s="247">
        <f t="shared" si="11"/>
        <v>4.3277397563471577E-2</v>
      </c>
      <c r="K46" s="215">
        <f t="shared" si="12"/>
        <v>5.0844568885499118E-2</v>
      </c>
      <c r="L46" s="52">
        <f t="shared" si="16"/>
        <v>0.23639737065501026</v>
      </c>
      <c r="N46" s="40">
        <f t="shared" si="13"/>
        <v>3.4434486155720352</v>
      </c>
      <c r="O46" s="143">
        <f t="shared" si="14"/>
        <v>3.1905189208198319</v>
      </c>
      <c r="P46" s="52">
        <f t="shared" si="17"/>
        <v>-7.3452437654623143E-2</v>
      </c>
    </row>
    <row r="47" spans="1:17" ht="20.100000000000001" customHeight="1" x14ac:dyDescent="0.25">
      <c r="A47" s="38" t="s">
        <v>184</v>
      </c>
      <c r="B47" s="19">
        <v>32130.679999999997</v>
      </c>
      <c r="C47" s="140">
        <v>36396.480000000003</v>
      </c>
      <c r="D47" s="247">
        <f t="shared" si="9"/>
        <v>3.4347252092516337E-2</v>
      </c>
      <c r="E47" s="215">
        <f t="shared" si="10"/>
        <v>3.3601196465993972E-2</v>
      </c>
      <c r="F47" s="52">
        <f t="shared" si="15"/>
        <v>0.13276407470990365</v>
      </c>
      <c r="H47" s="19">
        <v>7517.0040000000026</v>
      </c>
      <c r="I47" s="140">
        <v>8283.1920000000009</v>
      </c>
      <c r="J47" s="247">
        <f t="shared" si="11"/>
        <v>2.9360222194543713E-2</v>
      </c>
      <c r="K47" s="215">
        <f t="shared" si="12"/>
        <v>3.0742391161764832E-2</v>
      </c>
      <c r="L47" s="52">
        <f t="shared" si="16"/>
        <v>0.10192731040185665</v>
      </c>
      <c r="N47" s="40">
        <f t="shared" si="13"/>
        <v>2.3395097769483879</v>
      </c>
      <c r="O47" s="143">
        <f t="shared" si="14"/>
        <v>2.2758222773191252</v>
      </c>
      <c r="P47" s="52">
        <f t="shared" si="17"/>
        <v>-2.7222583233798427E-2</v>
      </c>
    </row>
    <row r="48" spans="1:17" ht="20.100000000000001" customHeight="1" x14ac:dyDescent="0.25">
      <c r="A48" s="38" t="s">
        <v>185</v>
      </c>
      <c r="B48" s="19">
        <v>27724.940000000017</v>
      </c>
      <c r="C48" s="140">
        <v>30170.21000000001</v>
      </c>
      <c r="D48" s="247">
        <f t="shared" si="9"/>
        <v>2.9637577027000071E-2</v>
      </c>
      <c r="E48" s="215">
        <f t="shared" si="10"/>
        <v>2.785310979606534E-2</v>
      </c>
      <c r="F48" s="52">
        <f t="shared" si="15"/>
        <v>8.8197485729454836E-2</v>
      </c>
      <c r="H48" s="19">
        <v>7058.8069999999998</v>
      </c>
      <c r="I48" s="140">
        <v>7470.1080000000029</v>
      </c>
      <c r="J48" s="247">
        <f t="shared" si="11"/>
        <v>2.7570577579631519E-2</v>
      </c>
      <c r="K48" s="215">
        <f t="shared" si="12"/>
        <v>2.7724696247126569E-2</v>
      </c>
      <c r="L48" s="52">
        <f t="shared" si="16"/>
        <v>5.826777811038085E-2</v>
      </c>
      <c r="N48" s="40">
        <f t="shared" si="13"/>
        <v>2.5460134449344145</v>
      </c>
      <c r="O48" s="143">
        <f t="shared" si="14"/>
        <v>2.4759880690257048</v>
      </c>
      <c r="P48" s="52">
        <f t="shared" si="17"/>
        <v>-2.7503930133610736E-2</v>
      </c>
    </row>
    <row r="49" spans="1:16" ht="20.100000000000001" customHeight="1" x14ac:dyDescent="0.25">
      <c r="A49" s="38" t="s">
        <v>183</v>
      </c>
      <c r="B49" s="19">
        <v>15965.620000000003</v>
      </c>
      <c r="C49" s="140">
        <v>19212.759999999995</v>
      </c>
      <c r="D49" s="247">
        <f t="shared" si="9"/>
        <v>1.7067026746813974E-2</v>
      </c>
      <c r="E49" s="215">
        <f t="shared" si="10"/>
        <v>1.7737202152900228E-2</v>
      </c>
      <c r="F49" s="52">
        <f t="shared" si="15"/>
        <v>0.20338326980098434</v>
      </c>
      <c r="H49" s="19">
        <v>5593.994999999999</v>
      </c>
      <c r="I49" s="140">
        <v>6530.5090000000009</v>
      </c>
      <c r="J49" s="247">
        <f t="shared" si="11"/>
        <v>2.184925485674432E-2</v>
      </c>
      <c r="K49" s="215">
        <f t="shared" si="12"/>
        <v>2.4237451234189151E-2</v>
      </c>
      <c r="L49" s="52">
        <f t="shared" si="16"/>
        <v>0.16741416465334741</v>
      </c>
      <c r="N49" s="40">
        <f t="shared" si="13"/>
        <v>3.5037756128481061</v>
      </c>
      <c r="O49" s="143">
        <f t="shared" si="14"/>
        <v>3.3990478203027585</v>
      </c>
      <c r="P49" s="52">
        <f t="shared" si="17"/>
        <v>-2.9889982726438849E-2</v>
      </c>
    </row>
    <row r="50" spans="1:16" ht="20.100000000000001" customHeight="1" x14ac:dyDescent="0.25">
      <c r="A50" s="38" t="s">
        <v>186</v>
      </c>
      <c r="B50" s="19">
        <v>13142.850000000006</v>
      </c>
      <c r="C50" s="140">
        <v>13681.800000000007</v>
      </c>
      <c r="D50" s="247">
        <f t="shared" si="9"/>
        <v>1.4049524696151111E-2</v>
      </c>
      <c r="E50" s="215">
        <f t="shared" si="10"/>
        <v>1.2631025027926781E-2</v>
      </c>
      <c r="F50" s="52">
        <f t="shared" si="15"/>
        <v>4.1007087503851944E-2</v>
      </c>
      <c r="H50" s="19">
        <v>4363.0680000000011</v>
      </c>
      <c r="I50" s="140">
        <v>4549.7849999999999</v>
      </c>
      <c r="J50" s="247">
        <f t="shared" si="11"/>
        <v>1.7041449749115929E-2</v>
      </c>
      <c r="K50" s="215">
        <f t="shared" si="12"/>
        <v>1.6886155744298838E-2</v>
      </c>
      <c r="L50" s="52">
        <f t="shared" si="16"/>
        <v>4.2794886533970747E-2</v>
      </c>
      <c r="N50" s="40">
        <f t="shared" si="13"/>
        <v>3.3197274563736165</v>
      </c>
      <c r="O50" s="143">
        <f t="shared" si="14"/>
        <v>3.3254286716660069</v>
      </c>
      <c r="P50" s="52">
        <f t="shared" si="17"/>
        <v>1.7173745035739092E-3</v>
      </c>
    </row>
    <row r="51" spans="1:16" ht="20.100000000000001" customHeight="1" x14ac:dyDescent="0.25">
      <c r="A51" s="38" t="s">
        <v>190</v>
      </c>
      <c r="B51" s="19">
        <v>13179.98</v>
      </c>
      <c r="C51" s="140">
        <v>10078.970000000003</v>
      </c>
      <c r="D51" s="247">
        <f t="shared" si="9"/>
        <v>1.4089216152111424E-2</v>
      </c>
      <c r="E51" s="215">
        <f t="shared" si="10"/>
        <v>9.3048957246651149E-3</v>
      </c>
      <c r="F51" s="52">
        <f t="shared" si="15"/>
        <v>-0.23528184413026398</v>
      </c>
      <c r="H51" s="19">
        <v>3320.1490000000003</v>
      </c>
      <c r="I51" s="140">
        <v>2475.5929999999998</v>
      </c>
      <c r="J51" s="247">
        <f t="shared" si="11"/>
        <v>1.2967973990567531E-2</v>
      </c>
      <c r="K51" s="215">
        <f t="shared" si="12"/>
        <v>9.1879613998235073E-3</v>
      </c>
      <c r="L51" s="52">
        <f t="shared" si="16"/>
        <v>-0.25437292121528293</v>
      </c>
      <c r="N51" s="40">
        <f t="shared" si="13"/>
        <v>2.5190850061987957</v>
      </c>
      <c r="O51" s="143">
        <f t="shared" si="14"/>
        <v>2.4561964168957733</v>
      </c>
      <c r="P51" s="52">
        <f t="shared" si="17"/>
        <v>-2.4964853964145873E-2</v>
      </c>
    </row>
    <row r="52" spans="1:16" ht="20.100000000000001" customHeight="1" x14ac:dyDescent="0.25">
      <c r="A52" s="38" t="s">
        <v>189</v>
      </c>
      <c r="B52" s="19">
        <v>6034.4100000000026</v>
      </c>
      <c r="C52" s="140">
        <v>7192.2900000000009</v>
      </c>
      <c r="D52" s="247">
        <f t="shared" si="9"/>
        <v>6.4507007476841951E-3</v>
      </c>
      <c r="E52" s="215">
        <f t="shared" si="10"/>
        <v>6.6399154349652441E-3</v>
      </c>
      <c r="F52" s="52">
        <f t="shared" si="15"/>
        <v>0.19187957066225161</v>
      </c>
      <c r="H52" s="19">
        <v>1816.2189999999998</v>
      </c>
      <c r="I52" s="140">
        <v>2273.5280000000012</v>
      </c>
      <c r="J52" s="247">
        <f t="shared" si="11"/>
        <v>7.0938625806174858E-3</v>
      </c>
      <c r="K52" s="215">
        <f t="shared" si="12"/>
        <v>8.4380136417488462E-3</v>
      </c>
      <c r="L52" s="52">
        <f t="shared" si="16"/>
        <v>0.25179177180725526</v>
      </c>
      <c r="N52" s="40">
        <f t="shared" ref="N52" si="18">(H52/B52)*10</f>
        <v>3.0097706320916195</v>
      </c>
      <c r="O52" s="143">
        <f t="shared" ref="O52" si="19">(I52/C52)*10</f>
        <v>3.1610627491383148</v>
      </c>
      <c r="P52" s="52">
        <f t="shared" ref="P52" si="20">(O52-N52)/N52</f>
        <v>5.0266992253012913E-2</v>
      </c>
    </row>
    <row r="53" spans="1:16" ht="20.100000000000001" customHeight="1" x14ac:dyDescent="0.25">
      <c r="A53" s="38" t="s">
        <v>192</v>
      </c>
      <c r="B53" s="19">
        <v>4733.49</v>
      </c>
      <c r="C53" s="140">
        <v>5025.5600000000013</v>
      </c>
      <c r="D53" s="247">
        <f t="shared" si="9"/>
        <v>5.0600352780397172E-3</v>
      </c>
      <c r="E53" s="215">
        <f t="shared" si="10"/>
        <v>4.6395923152909484E-3</v>
      </c>
      <c r="F53" s="52">
        <f t="shared" si="15"/>
        <v>6.1702887298800996E-2</v>
      </c>
      <c r="H53" s="19">
        <v>1385.0310000000004</v>
      </c>
      <c r="I53" s="140">
        <v>1437.953</v>
      </c>
      <c r="J53" s="247">
        <f t="shared" si="11"/>
        <v>5.4097108244629205E-3</v>
      </c>
      <c r="K53" s="215">
        <f t="shared" si="12"/>
        <v>5.3368452159787217E-3</v>
      </c>
      <c r="L53" s="52">
        <f t="shared" si="16"/>
        <v>3.8209975083589864E-2</v>
      </c>
      <c r="N53" s="40">
        <f t="shared" si="13"/>
        <v>2.9260249836801187</v>
      </c>
      <c r="O53" s="143">
        <f t="shared" si="14"/>
        <v>2.8612791410310483</v>
      </c>
      <c r="P53" s="52">
        <f t="shared" si="17"/>
        <v>-2.2127576835532771E-2</v>
      </c>
    </row>
    <row r="54" spans="1:16" ht="20.100000000000001" customHeight="1" x14ac:dyDescent="0.25">
      <c r="A54" s="38" t="s">
        <v>191</v>
      </c>
      <c r="B54" s="19">
        <v>3640.7300000000009</v>
      </c>
      <c r="C54" s="140">
        <v>2737.71</v>
      </c>
      <c r="D54" s="247">
        <f t="shared" si="9"/>
        <v>3.8918899665611514E-3</v>
      </c>
      <c r="E54" s="215">
        <f t="shared" si="10"/>
        <v>2.5274513243290658E-3</v>
      </c>
      <c r="F54" s="52">
        <f t="shared" si="15"/>
        <v>-0.24803267476577517</v>
      </c>
      <c r="H54" s="19">
        <v>1651.2449999999997</v>
      </c>
      <c r="I54" s="140">
        <v>1288.4159999999999</v>
      </c>
      <c r="J54" s="247">
        <f t="shared" si="11"/>
        <v>6.4495003724395128E-3</v>
      </c>
      <c r="K54" s="215">
        <f t="shared" si="12"/>
        <v>4.7818508433797495E-3</v>
      </c>
      <c r="L54" s="52">
        <f t="shared" si="16"/>
        <v>-0.21973056693585738</v>
      </c>
      <c r="N54" s="40">
        <f t="shared" ref="N54" si="21">(H54/B54)*10</f>
        <v>4.5354777750615929</v>
      </c>
      <c r="O54" s="143">
        <f t="shared" ref="O54" si="22">(I54/C54)*10</f>
        <v>4.706181443615284</v>
      </c>
      <c r="P54" s="52">
        <f t="shared" ref="P54" si="23">(O54-N54)/N54</f>
        <v>3.7637417052798348E-2</v>
      </c>
    </row>
    <row r="55" spans="1:16" ht="20.100000000000001" customHeight="1" x14ac:dyDescent="0.25">
      <c r="A55" s="38" t="s">
        <v>193</v>
      </c>
      <c r="B55" s="19">
        <v>3373.3499999999995</v>
      </c>
      <c r="C55" s="140">
        <v>2883.849999999999</v>
      </c>
      <c r="D55" s="247">
        <f t="shared" si="9"/>
        <v>3.6060644482559965E-3</v>
      </c>
      <c r="E55" s="215">
        <f t="shared" si="10"/>
        <v>2.6623676363334223E-3</v>
      </c>
      <c r="F55" s="52">
        <f t="shared" si="15"/>
        <v>-0.14510797871552034</v>
      </c>
      <c r="H55" s="19">
        <v>1230.1709999999998</v>
      </c>
      <c r="I55" s="140">
        <v>1179.8919999999994</v>
      </c>
      <c r="J55" s="247">
        <f t="shared" si="11"/>
        <v>4.8048522918551079E-3</v>
      </c>
      <c r="K55" s="215">
        <f t="shared" si="12"/>
        <v>4.3790728734329721E-3</v>
      </c>
      <c r="L55" s="52">
        <f t="shared" si="16"/>
        <v>-4.0871553629536428E-2</v>
      </c>
      <c r="N55" s="40">
        <f t="shared" ref="N55" si="24">(H55/B55)*10</f>
        <v>3.6467339588243144</v>
      </c>
      <c r="O55" s="143">
        <f t="shared" ref="O55" si="25">(I55/C55)*10</f>
        <v>4.0913778455883616</v>
      </c>
      <c r="P55" s="52">
        <f t="shared" ref="P55" si="26">(O55-N55)/N55</f>
        <v>0.12192934603526652</v>
      </c>
    </row>
    <row r="56" spans="1:16" ht="20.100000000000001" customHeight="1" x14ac:dyDescent="0.25">
      <c r="A56" s="38" t="s">
        <v>194</v>
      </c>
      <c r="B56" s="19">
        <v>4197.7200000000012</v>
      </c>
      <c r="C56" s="140">
        <v>4111.6400000000003</v>
      </c>
      <c r="D56" s="247">
        <f t="shared" si="9"/>
        <v>4.4873045654121773E-3</v>
      </c>
      <c r="E56" s="215">
        <f t="shared" si="10"/>
        <v>3.7958622217708817E-3</v>
      </c>
      <c r="F56" s="52">
        <f t="shared" si="15"/>
        <v>-2.0506370124734573E-2</v>
      </c>
      <c r="H56" s="19">
        <v>1272.665</v>
      </c>
      <c r="I56" s="140">
        <v>1146.2759999999996</v>
      </c>
      <c r="J56" s="247">
        <f t="shared" si="11"/>
        <v>4.9708270980325358E-3</v>
      </c>
      <c r="K56" s="215">
        <f t="shared" si="12"/>
        <v>4.254309832651848E-3</v>
      </c>
      <c r="L56" s="52">
        <f t="shared" si="16"/>
        <v>-9.9310501978132779E-2</v>
      </c>
      <c r="N56" s="40">
        <f t="shared" ref="N56" si="27">(H56/B56)*10</f>
        <v>3.0318005965142976</v>
      </c>
      <c r="O56" s="143">
        <f t="shared" ref="O56" si="28">(I56/C56)*10</f>
        <v>2.7878802618906313</v>
      </c>
      <c r="P56" s="52">
        <f t="shared" ref="P56" si="29">(O56-N56)/N56</f>
        <v>-8.0453950337005933E-2</v>
      </c>
    </row>
    <row r="57" spans="1:16" ht="20.100000000000001" customHeight="1" x14ac:dyDescent="0.25">
      <c r="A57" s="38" t="s">
        <v>196</v>
      </c>
      <c r="B57" s="19">
        <v>1835.8499999999995</v>
      </c>
      <c r="C57" s="140">
        <v>1726.26</v>
      </c>
      <c r="D57" s="247">
        <f t="shared" si="9"/>
        <v>1.9624982339012465E-3</v>
      </c>
      <c r="E57" s="215">
        <f t="shared" si="10"/>
        <v>1.5936816255689218E-3</v>
      </c>
      <c r="F57" s="52">
        <f t="shared" si="15"/>
        <v>-5.9694419478715309E-2</v>
      </c>
      <c r="H57" s="19">
        <v>597.58999999999969</v>
      </c>
      <c r="I57" s="140">
        <v>640.81600000000014</v>
      </c>
      <c r="J57" s="247">
        <f t="shared" si="11"/>
        <v>2.3340915052376403E-3</v>
      </c>
      <c r="K57" s="215">
        <f t="shared" si="12"/>
        <v>2.3783362904925415E-3</v>
      </c>
      <c r="L57" s="52">
        <f t="shared" ref="L57:L58" si="30">(I57-H57)/H57</f>
        <v>7.2333874395489342E-2</v>
      </c>
      <c r="N57" s="40">
        <f t="shared" ref="N57:N58" si="31">(H57/B57)*10</f>
        <v>3.2551134351935063</v>
      </c>
      <c r="O57" s="143">
        <f t="shared" ref="O57:O58" si="32">(I57/C57)*10</f>
        <v>3.7121638687103919</v>
      </c>
      <c r="P57" s="52">
        <f t="shared" ref="P57:P58" si="33">(O57-N57)/N57</f>
        <v>0.14040998650780215</v>
      </c>
    </row>
    <row r="58" spans="1:16" ht="20.100000000000001" customHeight="1" x14ac:dyDescent="0.25">
      <c r="A58" s="38" t="s">
        <v>195</v>
      </c>
      <c r="B58" s="19">
        <v>704.51</v>
      </c>
      <c r="C58" s="140">
        <v>1125.48</v>
      </c>
      <c r="D58" s="247">
        <f t="shared" si="9"/>
        <v>7.5311143653662748E-4</v>
      </c>
      <c r="E58" s="215">
        <f t="shared" si="10"/>
        <v>1.0390420886455748E-3</v>
      </c>
      <c r="F58" s="52">
        <f t="shared" si="15"/>
        <v>0.59753587599892133</v>
      </c>
      <c r="H58" s="19">
        <v>279.5270000000001</v>
      </c>
      <c r="I58" s="140">
        <v>414.59700000000004</v>
      </c>
      <c r="J58" s="247">
        <f t="shared" si="11"/>
        <v>1.0917880088096561E-3</v>
      </c>
      <c r="K58" s="215">
        <f t="shared" si="12"/>
        <v>1.5387429324944073E-3</v>
      </c>
      <c r="L58" s="52">
        <f t="shared" si="30"/>
        <v>0.483209135432355</v>
      </c>
      <c r="N58" s="40">
        <f t="shared" si="31"/>
        <v>3.9676796638798613</v>
      </c>
      <c r="O58" s="143">
        <f t="shared" si="32"/>
        <v>3.6837349397590362</v>
      </c>
      <c r="P58" s="52">
        <f t="shared" si="33"/>
        <v>-7.1564427618928547E-2</v>
      </c>
    </row>
    <row r="59" spans="1:16" ht="20.100000000000001" customHeight="1" x14ac:dyDescent="0.25">
      <c r="A59" s="38" t="s">
        <v>198</v>
      </c>
      <c r="B59" s="19">
        <v>1817.9899999999998</v>
      </c>
      <c r="C59" s="140">
        <v>1864.4499999999996</v>
      </c>
      <c r="D59" s="247">
        <f t="shared" si="9"/>
        <v>1.9434061411608399E-3</v>
      </c>
      <c r="E59" s="215">
        <f t="shared" si="10"/>
        <v>1.7212585049714269E-3</v>
      </c>
      <c r="F59" s="52">
        <f t="shared" si="15"/>
        <v>2.5555696125941184E-2</v>
      </c>
      <c r="H59" s="19">
        <v>488.83600000000013</v>
      </c>
      <c r="I59" s="140">
        <v>398.79999999999995</v>
      </c>
      <c r="J59" s="247">
        <f t="shared" si="11"/>
        <v>1.9093156763907494E-3</v>
      </c>
      <c r="K59" s="215">
        <f t="shared" si="12"/>
        <v>1.4801136561016347E-3</v>
      </c>
      <c r="L59" s="52">
        <f t="shared" si="16"/>
        <v>-0.18418447086548484</v>
      </c>
      <c r="N59" s="40">
        <f t="shared" si="13"/>
        <v>2.6888816770169259</v>
      </c>
      <c r="O59" s="143">
        <f t="shared" si="14"/>
        <v>2.1389685966370782</v>
      </c>
      <c r="P59" s="52">
        <f t="shared" si="17"/>
        <v>-0.20451367759325401</v>
      </c>
    </row>
    <row r="60" spans="1:16" ht="20.100000000000001" customHeight="1" x14ac:dyDescent="0.25">
      <c r="A60" s="38" t="s">
        <v>197</v>
      </c>
      <c r="B60" s="19">
        <v>296.86999999999983</v>
      </c>
      <c r="C60" s="140">
        <v>953.63000000000011</v>
      </c>
      <c r="D60" s="247">
        <f t="shared" si="9"/>
        <v>3.1734992003609389E-4</v>
      </c>
      <c r="E60" s="215">
        <f t="shared" si="10"/>
        <v>8.8039032856654907E-4</v>
      </c>
      <c r="F60" s="52">
        <f t="shared" si="15"/>
        <v>2.2122814700037075</v>
      </c>
      <c r="H60" s="19">
        <v>130.16500000000002</v>
      </c>
      <c r="I60" s="140">
        <v>327.30399999999997</v>
      </c>
      <c r="J60" s="247">
        <f t="shared" si="11"/>
        <v>5.0840378985467899E-4</v>
      </c>
      <c r="K60" s="215">
        <f t="shared" si="12"/>
        <v>1.2147620865012273E-3</v>
      </c>
      <c r="L60" s="52">
        <f t="shared" si="16"/>
        <v>1.5145315561018702</v>
      </c>
      <c r="N60" s="40">
        <f t="shared" si="13"/>
        <v>4.3845791087007813</v>
      </c>
      <c r="O60" s="143">
        <f t="shared" si="14"/>
        <v>3.4321906819206607</v>
      </c>
      <c r="P60" s="52">
        <f t="shared" si="17"/>
        <v>-0.21721319268483402</v>
      </c>
    </row>
    <row r="61" spans="1:16" ht="20.100000000000001" customHeight="1" thickBot="1" x14ac:dyDescent="0.3">
      <c r="A61" s="8" t="s">
        <v>17</v>
      </c>
      <c r="B61" s="196">
        <f>B62-SUM(B39:B60)</f>
        <v>1502.5</v>
      </c>
      <c r="C61" s="142">
        <f>C62-SUM(C39:C60)</f>
        <v>1283.5799999998417</v>
      </c>
      <c r="D61" s="247">
        <f t="shared" si="9"/>
        <v>1.6061516989060239E-3</v>
      </c>
      <c r="E61" s="215">
        <f t="shared" si="10"/>
        <v>1.1849998615199937E-3</v>
      </c>
      <c r="F61" s="52">
        <f t="shared" si="15"/>
        <v>-0.14570382695518025</v>
      </c>
      <c r="H61" s="19">
        <f>H62-SUM(H39:H60)</f>
        <v>776.61499999996158</v>
      </c>
      <c r="I61" s="140">
        <f>I62-SUM(I39:I60)</f>
        <v>725.92099999997299</v>
      </c>
      <c r="J61" s="247">
        <f t="shared" si="11"/>
        <v>3.033334684884354E-3</v>
      </c>
      <c r="K61" s="215">
        <f t="shared" si="12"/>
        <v>2.6941965530363965E-3</v>
      </c>
      <c r="L61" s="52">
        <f t="shared" si="16"/>
        <v>-6.5275587002557381E-2</v>
      </c>
      <c r="N61" s="40">
        <f t="shared" si="13"/>
        <v>5.1688186356070656</v>
      </c>
      <c r="O61" s="143">
        <f t="shared" si="14"/>
        <v>5.6554402530427597</v>
      </c>
      <c r="P61" s="52">
        <f t="shared" si="17"/>
        <v>9.4145616579278862E-2</v>
      </c>
    </row>
    <row r="62" spans="1:16" s="1" customFormat="1" ht="26.25" customHeight="1" thickBot="1" x14ac:dyDescent="0.3">
      <c r="A62" s="12" t="s">
        <v>18</v>
      </c>
      <c r="B62" s="17">
        <v>935465.81000000017</v>
      </c>
      <c r="C62" s="145">
        <v>1083189.9999999998</v>
      </c>
      <c r="D62" s="253">
        <f>SUM(D39:D61)</f>
        <v>0.99999999999999978</v>
      </c>
      <c r="E62" s="254">
        <f>SUM(E39:E61)</f>
        <v>1</v>
      </c>
      <c r="F62" s="57">
        <f t="shared" si="15"/>
        <v>0.1579151139687292</v>
      </c>
      <c r="H62" s="17">
        <v>256026.80899999995</v>
      </c>
      <c r="I62" s="145">
        <v>269438.76799999987</v>
      </c>
      <c r="J62" s="253">
        <f t="shared" si="11"/>
        <v>1</v>
      </c>
      <c r="K62" s="254">
        <f t="shared" si="12"/>
        <v>1</v>
      </c>
      <c r="L62" s="57">
        <f t="shared" si="16"/>
        <v>5.2384978949606475E-2</v>
      </c>
      <c r="N62" s="37">
        <f t="shared" si="13"/>
        <v>2.7368911430338638</v>
      </c>
      <c r="O62" s="150">
        <f t="shared" si="14"/>
        <v>2.4874561988201509</v>
      </c>
      <c r="P62" s="57">
        <f t="shared" si="17"/>
        <v>-9.1138058175456865E-2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B37</f>
        <v>jan-ago</v>
      </c>
      <c r="C66" s="365"/>
      <c r="D66" s="363" t="str">
        <f>B66</f>
        <v>jan-ago</v>
      </c>
      <c r="E66" s="365"/>
      <c r="F66" s="131" t="str">
        <f>F37</f>
        <v>2024 / 2023</v>
      </c>
      <c r="H66" s="366" t="str">
        <f>B66</f>
        <v>jan-ago</v>
      </c>
      <c r="I66" s="365"/>
      <c r="J66" s="363" t="str">
        <f>B66</f>
        <v>jan-ago</v>
      </c>
      <c r="K66" s="364"/>
      <c r="L66" s="131" t="str">
        <f>F66</f>
        <v>2024 / 2023</v>
      </c>
      <c r="N66" s="366" t="str">
        <f>B66</f>
        <v>jan-ago</v>
      </c>
      <c r="O66" s="364"/>
      <c r="P66" s="131" t="str">
        <f>L66</f>
        <v>2024 / 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166</v>
      </c>
      <c r="B68" s="39">
        <v>166006.54000000007</v>
      </c>
      <c r="C68" s="147">
        <v>163496.50999999998</v>
      </c>
      <c r="D68" s="247">
        <f>B68/$B$96</f>
        <v>0.13739051855395792</v>
      </c>
      <c r="E68" s="246">
        <f>C68/$C$96</f>
        <v>0.12995954388297701</v>
      </c>
      <c r="F68" s="61">
        <f>(C68-B68)/B68</f>
        <v>-1.5120066956398736E-2</v>
      </c>
      <c r="H68" s="19">
        <v>69125.184000000008</v>
      </c>
      <c r="I68" s="147">
        <v>68921.043000000049</v>
      </c>
      <c r="J68" s="245">
        <f>H68/$H$96</f>
        <v>0.19972122429532932</v>
      </c>
      <c r="K68" s="246">
        <f>I68/$I$96</f>
        <v>0.19731272382162346</v>
      </c>
      <c r="L68" s="58">
        <f>(I68-H68)/H68</f>
        <v>-2.9532073288941925E-3</v>
      </c>
      <c r="N68" s="41">
        <f t="shared" ref="N68:N96" si="34">(H68/B68)*10</f>
        <v>4.1640036591329457</v>
      </c>
      <c r="O68" s="149">
        <f t="shared" ref="O68:O96" si="35">(I68/C68)*10</f>
        <v>4.2154442929699272</v>
      </c>
      <c r="P68" s="61">
        <f>(O68-N68)/N68</f>
        <v>1.235364760647035E-2</v>
      </c>
    </row>
    <row r="69" spans="1:16" ht="20.100000000000001" customHeight="1" x14ac:dyDescent="0.25">
      <c r="A69" t="s">
        <v>165</v>
      </c>
      <c r="B69" s="19">
        <v>164071.87000000005</v>
      </c>
      <c r="C69" s="140">
        <v>192606.42999999993</v>
      </c>
      <c r="D69" s="247">
        <f t="shared" ref="D69:D95" si="36">B69/$B$96</f>
        <v>0.1357893448018227</v>
      </c>
      <c r="E69" s="215">
        <f t="shared" ref="E69:E95" si="37">C69/$C$96</f>
        <v>0.1530983370331791</v>
      </c>
      <c r="F69" s="52">
        <f t="shared" ref="F69:F96" si="38">(C69-B69)/B69</f>
        <v>0.17391500444286928</v>
      </c>
      <c r="H69" s="19">
        <v>50542.612999999954</v>
      </c>
      <c r="I69" s="140">
        <v>58745.70099999995</v>
      </c>
      <c r="J69" s="214">
        <f t="shared" ref="J69:J96" si="39">H69/$H$96</f>
        <v>0.14603118521095029</v>
      </c>
      <c r="K69" s="215">
        <f t="shared" ref="K69:K96" si="40">I69/$I$96</f>
        <v>0.1681819335949494</v>
      </c>
      <c r="L69" s="59">
        <f t="shared" ref="L69:L96" si="41">(I69-H69)/H69</f>
        <v>0.16230043349757173</v>
      </c>
      <c r="N69" s="40">
        <f t="shared" si="34"/>
        <v>3.0805166662633843</v>
      </c>
      <c r="O69" s="143">
        <f t="shared" si="35"/>
        <v>3.0500384125285933</v>
      </c>
      <c r="P69" s="52">
        <f t="shared" ref="P69:P96" si="42">(O69-N69)/N69</f>
        <v>-9.8938772409761302E-3</v>
      </c>
    </row>
    <row r="70" spans="1:16" ht="20.100000000000001" customHeight="1" x14ac:dyDescent="0.25">
      <c r="A70" s="38" t="s">
        <v>168</v>
      </c>
      <c r="B70" s="19">
        <v>158466.03</v>
      </c>
      <c r="C70" s="140">
        <v>131944.61999999988</v>
      </c>
      <c r="D70" s="247">
        <f t="shared" si="36"/>
        <v>0.13114983322275764</v>
      </c>
      <c r="E70" s="215">
        <f t="shared" si="37"/>
        <v>0.10487968601294739</v>
      </c>
      <c r="F70" s="52">
        <f t="shared" si="38"/>
        <v>-0.16736337750115984</v>
      </c>
      <c r="H70" s="19">
        <v>60339.929999999986</v>
      </c>
      <c r="I70" s="140">
        <v>43908.086000000025</v>
      </c>
      <c r="J70" s="214">
        <f t="shared" si="39"/>
        <v>0.17433826568178779</v>
      </c>
      <c r="K70" s="215">
        <f t="shared" si="40"/>
        <v>0.12570361197891464</v>
      </c>
      <c r="L70" s="59">
        <f t="shared" si="41"/>
        <v>-0.27232123073394293</v>
      </c>
      <c r="N70" s="40">
        <f t="shared" si="34"/>
        <v>3.8077517307652613</v>
      </c>
      <c r="O70" s="143">
        <f t="shared" si="35"/>
        <v>3.3277663007404219</v>
      </c>
      <c r="P70" s="52">
        <f t="shared" si="42"/>
        <v>-0.12605481238357275</v>
      </c>
    </row>
    <row r="71" spans="1:16" ht="20.100000000000001" customHeight="1" x14ac:dyDescent="0.25">
      <c r="A71" s="38" t="s">
        <v>170</v>
      </c>
      <c r="B71" s="19">
        <v>83469.52</v>
      </c>
      <c r="C71" s="140">
        <v>82842.319999999992</v>
      </c>
      <c r="D71" s="247">
        <f t="shared" si="36"/>
        <v>6.9081137624156005E-2</v>
      </c>
      <c r="E71" s="215">
        <f t="shared" si="37"/>
        <v>6.5849418568063783E-2</v>
      </c>
      <c r="F71" s="52">
        <f t="shared" si="38"/>
        <v>-7.5141201243281571E-3</v>
      </c>
      <c r="H71" s="19">
        <v>32986.347999999984</v>
      </c>
      <c r="I71" s="140">
        <v>33341.246999999988</v>
      </c>
      <c r="J71" s="214">
        <f t="shared" si="39"/>
        <v>9.5306419836680423E-2</v>
      </c>
      <c r="K71" s="215">
        <f t="shared" si="40"/>
        <v>9.54520125468723E-2</v>
      </c>
      <c r="L71" s="59">
        <f t="shared" si="41"/>
        <v>1.0758966103189266E-2</v>
      </c>
      <c r="N71" s="40">
        <f t="shared" si="34"/>
        <v>3.9519034013853176</v>
      </c>
      <c r="O71" s="143">
        <f t="shared" si="35"/>
        <v>4.024663601888502</v>
      </c>
      <c r="P71" s="52">
        <f t="shared" si="42"/>
        <v>1.8411431938766206E-2</v>
      </c>
    </row>
    <row r="72" spans="1:16" ht="20.100000000000001" customHeight="1" x14ac:dyDescent="0.25">
      <c r="A72" s="38" t="s">
        <v>169</v>
      </c>
      <c r="B72" s="19">
        <v>248723.09999999998</v>
      </c>
      <c r="C72" s="140">
        <v>242304.41999999993</v>
      </c>
      <c r="D72" s="247">
        <f t="shared" si="36"/>
        <v>0.20584849057963572</v>
      </c>
      <c r="E72" s="215">
        <f t="shared" si="37"/>
        <v>0.19260210449770021</v>
      </c>
      <c r="F72" s="52">
        <f t="shared" si="38"/>
        <v>-2.5806529429715421E-2</v>
      </c>
      <c r="H72" s="19">
        <v>29996.106000000014</v>
      </c>
      <c r="I72" s="140">
        <v>26850.035000000003</v>
      </c>
      <c r="J72" s="214">
        <f t="shared" si="39"/>
        <v>8.6666807489618775E-2</v>
      </c>
      <c r="K72" s="215">
        <f t="shared" si="40"/>
        <v>7.6868446993118206E-2</v>
      </c>
      <c r="L72" s="59">
        <f t="shared" si="41"/>
        <v>-0.10488264710092735</v>
      </c>
      <c r="N72" s="40">
        <f t="shared" si="34"/>
        <v>1.2060040261640361</v>
      </c>
      <c r="O72" s="143">
        <f t="shared" si="35"/>
        <v>1.1081116473236441</v>
      </c>
      <c r="P72" s="52">
        <f t="shared" si="42"/>
        <v>-8.1170855748931875E-2</v>
      </c>
    </row>
    <row r="73" spans="1:16" ht="20.100000000000001" customHeight="1" x14ac:dyDescent="0.25">
      <c r="A73" s="38" t="s">
        <v>175</v>
      </c>
      <c r="B73" s="19">
        <v>36976.139999999992</v>
      </c>
      <c r="C73" s="140">
        <v>104898.09999999996</v>
      </c>
      <c r="D73" s="247">
        <f t="shared" si="36"/>
        <v>3.0602234398257704E-2</v>
      </c>
      <c r="E73" s="215">
        <f t="shared" si="37"/>
        <v>8.338104116222976E-2</v>
      </c>
      <c r="F73" s="52">
        <f t="shared" si="38"/>
        <v>1.8369132094372203</v>
      </c>
      <c r="H73" s="19">
        <v>7808.257999999998</v>
      </c>
      <c r="I73" s="140">
        <v>22802.930000000011</v>
      </c>
      <c r="J73" s="214">
        <f t="shared" si="39"/>
        <v>2.2560154738594244E-2</v>
      </c>
      <c r="K73" s="215">
        <f t="shared" si="40"/>
        <v>6.528206819815266E-2</v>
      </c>
      <c r="L73" s="59">
        <f t="shared" si="41"/>
        <v>1.9203607257854463</v>
      </c>
      <c r="N73" s="40">
        <f t="shared" si="34"/>
        <v>2.1117017622715619</v>
      </c>
      <c r="O73" s="143">
        <f t="shared" si="35"/>
        <v>2.1738172569379257</v>
      </c>
      <c r="P73" s="52">
        <f t="shared" si="42"/>
        <v>2.9414899289351364E-2</v>
      </c>
    </row>
    <row r="74" spans="1:16" ht="20.100000000000001" customHeight="1" x14ac:dyDescent="0.25">
      <c r="A74" s="38" t="s">
        <v>178</v>
      </c>
      <c r="B74" s="19">
        <v>63758.910000000018</v>
      </c>
      <c r="C74" s="140">
        <v>56875.82999999998</v>
      </c>
      <c r="D74" s="247">
        <f t="shared" si="36"/>
        <v>5.2768220501042511E-2</v>
      </c>
      <c r="E74" s="215">
        <f t="shared" si="37"/>
        <v>4.5209264251363769E-2</v>
      </c>
      <c r="F74" s="52">
        <f t="shared" si="38"/>
        <v>-0.10795479408289815</v>
      </c>
      <c r="H74" s="19">
        <v>22056.372999999996</v>
      </c>
      <c r="I74" s="140">
        <v>19708.589000000004</v>
      </c>
      <c r="J74" s="214">
        <f t="shared" si="39"/>
        <v>6.3726786160517773E-2</v>
      </c>
      <c r="K74" s="215">
        <f t="shared" si="40"/>
        <v>5.6423339070345822E-2</v>
      </c>
      <c r="L74" s="59">
        <f t="shared" si="41"/>
        <v>-0.10644469967931684</v>
      </c>
      <c r="N74" s="40">
        <f t="shared" si="34"/>
        <v>3.4593397220874684</v>
      </c>
      <c r="O74" s="143">
        <f t="shared" si="35"/>
        <v>3.4651958485704752</v>
      </c>
      <c r="P74" s="52">
        <f t="shared" si="42"/>
        <v>1.6928451535465436E-3</v>
      </c>
    </row>
    <row r="75" spans="1:16" ht="20.100000000000001" customHeight="1" x14ac:dyDescent="0.25">
      <c r="A75" s="38" t="s">
        <v>180</v>
      </c>
      <c r="B75" s="19">
        <v>3380.8000000000011</v>
      </c>
      <c r="C75" s="140">
        <v>3492.4299999999989</v>
      </c>
      <c r="D75" s="247">
        <f t="shared" si="36"/>
        <v>2.7980214823296779E-3</v>
      </c>
      <c r="E75" s="215">
        <f t="shared" si="37"/>
        <v>2.7760507538859718E-3</v>
      </c>
      <c r="F75" s="52">
        <f t="shared" si="38"/>
        <v>3.3018812115474978E-2</v>
      </c>
      <c r="H75" s="19">
        <v>8383.4219999999987</v>
      </c>
      <c r="I75" s="140">
        <v>8878.0379999999986</v>
      </c>
      <c r="J75" s="214">
        <f t="shared" si="39"/>
        <v>2.4221958029426699E-2</v>
      </c>
      <c r="K75" s="215">
        <f t="shared" si="40"/>
        <v>2.541676364317175E-2</v>
      </c>
      <c r="L75" s="59">
        <f t="shared" si="41"/>
        <v>5.8999296468673537E-2</v>
      </c>
      <c r="N75" s="40">
        <f t="shared" si="34"/>
        <v>24.797154519640312</v>
      </c>
      <c r="O75" s="143">
        <f t="shared" si="35"/>
        <v>25.420804425571887</v>
      </c>
      <c r="P75" s="52">
        <f t="shared" si="42"/>
        <v>2.515005927142247E-2</v>
      </c>
    </row>
    <row r="76" spans="1:16" ht="20.100000000000001" customHeight="1" x14ac:dyDescent="0.25">
      <c r="A76" s="38" t="s">
        <v>182</v>
      </c>
      <c r="B76" s="19">
        <v>27002.819999999985</v>
      </c>
      <c r="C76" s="140">
        <v>24655.169999999987</v>
      </c>
      <c r="D76" s="247">
        <f t="shared" si="36"/>
        <v>2.2348104130229949E-2</v>
      </c>
      <c r="E76" s="215">
        <f t="shared" si="37"/>
        <v>1.9597816782494362E-2</v>
      </c>
      <c r="F76" s="52">
        <f t="shared" si="38"/>
        <v>-8.6940919503962891E-2</v>
      </c>
      <c r="H76" s="19">
        <v>8277.16</v>
      </c>
      <c r="I76" s="140">
        <v>8023.8200000000006</v>
      </c>
      <c r="J76" s="214">
        <f t="shared" si="39"/>
        <v>2.3914938568385263E-2</v>
      </c>
      <c r="K76" s="215">
        <f t="shared" si="40"/>
        <v>2.2971239417465254E-2</v>
      </c>
      <c r="L76" s="59">
        <f t="shared" si="41"/>
        <v>-3.0607116450569911E-2</v>
      </c>
      <c r="N76" s="40">
        <f t="shared" si="34"/>
        <v>3.0652946618168042</v>
      </c>
      <c r="O76" s="143">
        <f t="shared" si="35"/>
        <v>3.2544168221107399</v>
      </c>
      <c r="P76" s="52">
        <f t="shared" si="42"/>
        <v>6.1697872850449795E-2</v>
      </c>
    </row>
    <row r="77" spans="1:16" ht="20.100000000000001" customHeight="1" x14ac:dyDescent="0.25">
      <c r="A77" s="38" t="s">
        <v>181</v>
      </c>
      <c r="B77" s="19">
        <v>13209.370000000003</v>
      </c>
      <c r="C77" s="140">
        <v>13833.980000000003</v>
      </c>
      <c r="D77" s="247">
        <f t="shared" si="36"/>
        <v>1.093235359324455E-2</v>
      </c>
      <c r="E77" s="215">
        <f t="shared" si="37"/>
        <v>1.0996306470922389E-2</v>
      </c>
      <c r="F77" s="52">
        <f t="shared" si="38"/>
        <v>4.7285373942890577E-2</v>
      </c>
      <c r="H77" s="19">
        <v>5669.4430000000011</v>
      </c>
      <c r="I77" s="140">
        <v>5419.4789999999985</v>
      </c>
      <c r="J77" s="214">
        <f t="shared" si="39"/>
        <v>1.638054369638401E-2</v>
      </c>
      <c r="K77" s="215">
        <f t="shared" si="40"/>
        <v>1.551532183260905E-2</v>
      </c>
      <c r="L77" s="59">
        <f t="shared" si="41"/>
        <v>-4.4089692761705622E-2</v>
      </c>
      <c r="N77" s="40">
        <f t="shared" si="34"/>
        <v>4.2919859160580707</v>
      </c>
      <c r="O77" s="143">
        <f t="shared" si="35"/>
        <v>3.9175125307395247</v>
      </c>
      <c r="P77" s="52">
        <f t="shared" si="42"/>
        <v>-8.7249444113385435E-2</v>
      </c>
    </row>
    <row r="78" spans="1:16" ht="20.100000000000001" customHeight="1" x14ac:dyDescent="0.25">
      <c r="A78" s="38" t="s">
        <v>202</v>
      </c>
      <c r="B78" s="19">
        <v>66675.539999999935</v>
      </c>
      <c r="C78" s="140">
        <v>57173.369999999988</v>
      </c>
      <c r="D78" s="247">
        <f t="shared" si="36"/>
        <v>5.5182085088124555E-2</v>
      </c>
      <c r="E78" s="215">
        <f t="shared" si="37"/>
        <v>4.5445771823830867E-2</v>
      </c>
      <c r="F78" s="52">
        <f t="shared" si="38"/>
        <v>-0.14251358144230938</v>
      </c>
      <c r="H78" s="19">
        <v>5111.3420000000024</v>
      </c>
      <c r="I78" s="140">
        <v>4568.7910000000002</v>
      </c>
      <c r="J78" s="214">
        <f t="shared" si="39"/>
        <v>1.4768039995844895E-2</v>
      </c>
      <c r="K78" s="215">
        <f t="shared" si="40"/>
        <v>1.3079903575773197E-2</v>
      </c>
      <c r="L78" s="59">
        <f t="shared" si="41"/>
        <v>-0.10614648755649729</v>
      </c>
      <c r="N78" s="40">
        <f t="shared" si="34"/>
        <v>0.76659926563774472</v>
      </c>
      <c r="O78" s="143">
        <f t="shared" si="35"/>
        <v>0.79911171931967639</v>
      </c>
      <c r="P78" s="52">
        <f t="shared" si="42"/>
        <v>4.2411276842124424E-2</v>
      </c>
    </row>
    <row r="79" spans="1:16" ht="20.100000000000001" customHeight="1" x14ac:dyDescent="0.25">
      <c r="A79" s="38" t="s">
        <v>208</v>
      </c>
      <c r="B79" s="19">
        <v>12906.580000000002</v>
      </c>
      <c r="C79" s="140">
        <v>11410.49</v>
      </c>
      <c r="D79" s="247">
        <f t="shared" si="36"/>
        <v>1.0681758194334645E-2</v>
      </c>
      <c r="E79" s="215">
        <f t="shared" si="37"/>
        <v>9.0699310699737298E-3</v>
      </c>
      <c r="F79" s="52">
        <f t="shared" si="38"/>
        <v>-0.11591684241681388</v>
      </c>
      <c r="H79" s="19">
        <v>5076.9679999999971</v>
      </c>
      <c r="I79" s="140">
        <v>4263.8979999999992</v>
      </c>
      <c r="J79" s="214">
        <f t="shared" si="39"/>
        <v>1.4668724276642921E-2</v>
      </c>
      <c r="K79" s="215">
        <f t="shared" si="40"/>
        <v>1.2207031290538826E-2</v>
      </c>
      <c r="L79" s="59">
        <f t="shared" si="41"/>
        <v>-0.16014873444150099</v>
      </c>
      <c r="N79" s="40">
        <f t="shared" si="34"/>
        <v>3.933627653491472</v>
      </c>
      <c r="O79" s="143">
        <f t="shared" si="35"/>
        <v>3.7368228708845974</v>
      </c>
      <c r="P79" s="52">
        <f t="shared" si="42"/>
        <v>-5.0031370516777682E-2</v>
      </c>
    </row>
    <row r="80" spans="1:16" ht="20.100000000000001" customHeight="1" x14ac:dyDescent="0.25">
      <c r="A80" s="38" t="s">
        <v>187</v>
      </c>
      <c r="B80" s="19">
        <v>10924.459999999997</v>
      </c>
      <c r="C80" s="140">
        <v>16279.439999999997</v>
      </c>
      <c r="D80" s="247">
        <f t="shared" si="36"/>
        <v>9.0413138200577548E-3</v>
      </c>
      <c r="E80" s="215">
        <f t="shared" si="37"/>
        <v>1.2940145309953658E-2</v>
      </c>
      <c r="F80" s="52">
        <f t="shared" si="38"/>
        <v>0.49018258110698387</v>
      </c>
      <c r="H80" s="19">
        <v>2776.0570000000012</v>
      </c>
      <c r="I80" s="140">
        <v>3716.413</v>
      </c>
      <c r="J80" s="214">
        <f t="shared" si="39"/>
        <v>8.0207743498175599E-3</v>
      </c>
      <c r="K80" s="215">
        <f t="shared" si="40"/>
        <v>1.0639647050554511E-2</v>
      </c>
      <c r="L80" s="59">
        <f t="shared" si="41"/>
        <v>0.33873800141711735</v>
      </c>
      <c r="N80" s="40">
        <f t="shared" si="34"/>
        <v>2.5411388755142146</v>
      </c>
      <c r="O80" s="143">
        <f t="shared" si="35"/>
        <v>2.2828874949015447</v>
      </c>
      <c r="P80" s="52">
        <f t="shared" si="42"/>
        <v>-0.10162820422807908</v>
      </c>
    </row>
    <row r="81" spans="1:16" ht="20.100000000000001" customHeight="1" x14ac:dyDescent="0.25">
      <c r="A81" s="38" t="s">
        <v>206</v>
      </c>
      <c r="B81" s="19">
        <v>7638.489999999998</v>
      </c>
      <c r="C81" s="140">
        <v>8352.619999999999</v>
      </c>
      <c r="D81" s="247">
        <f t="shared" si="36"/>
        <v>6.3217756485330128E-3</v>
      </c>
      <c r="E81" s="215">
        <f t="shared" si="37"/>
        <v>6.6393018751766111E-3</v>
      </c>
      <c r="F81" s="52">
        <f t="shared" ref="F81:F86" si="43">(C81-B81)/B81</f>
        <v>9.3490991020476713E-2</v>
      </c>
      <c r="H81" s="19">
        <v>2580.6130000000003</v>
      </c>
      <c r="I81" s="140">
        <v>3452.597999999999</v>
      </c>
      <c r="J81" s="214">
        <f t="shared" si="39"/>
        <v>7.4560841355943829E-3</v>
      </c>
      <c r="K81" s="215">
        <f t="shared" si="40"/>
        <v>9.8843761787105987E-3</v>
      </c>
      <c r="L81" s="59">
        <f>(I81-H81)/H81</f>
        <v>0.3378983985587915</v>
      </c>
      <c r="N81" s="40">
        <f t="shared" si="34"/>
        <v>3.3784334338331279</v>
      </c>
      <c r="O81" s="143">
        <f t="shared" si="35"/>
        <v>4.1335509097744172</v>
      </c>
      <c r="P81" s="52">
        <f>(O81-N81)/N81</f>
        <v>0.22351113044857082</v>
      </c>
    </row>
    <row r="82" spans="1:16" ht="20.100000000000001" customHeight="1" x14ac:dyDescent="0.25">
      <c r="A82" s="38" t="s">
        <v>201</v>
      </c>
      <c r="B82" s="19">
        <v>8722.4499999999989</v>
      </c>
      <c r="C82" s="140">
        <v>11595.979999999998</v>
      </c>
      <c r="D82" s="247">
        <f t="shared" si="36"/>
        <v>7.2188838377148859E-3</v>
      </c>
      <c r="E82" s="215">
        <f t="shared" si="37"/>
        <v>9.2173727235897798E-3</v>
      </c>
      <c r="F82" s="52">
        <f>(C82-B82)/B82</f>
        <v>0.32944069613468685</v>
      </c>
      <c r="H82" s="19">
        <v>1929.4710000000009</v>
      </c>
      <c r="I82" s="140">
        <v>2627.7709999999997</v>
      </c>
      <c r="J82" s="214">
        <f t="shared" si="39"/>
        <v>5.5747599943073356E-3</v>
      </c>
      <c r="K82" s="215">
        <f t="shared" si="40"/>
        <v>7.5229948796548375E-3</v>
      </c>
      <c r="L82" s="59">
        <f>(I82-H82)/H82</f>
        <v>0.36191266932749883</v>
      </c>
      <c r="N82" s="40">
        <f t="shared" si="34"/>
        <v>2.2120745891349349</v>
      </c>
      <c r="O82" s="143">
        <f t="shared" si="35"/>
        <v>2.266105150233098</v>
      </c>
      <c r="P82" s="52">
        <f>(O82-N82)/N82</f>
        <v>2.4425288985979687E-2</v>
      </c>
    </row>
    <row r="83" spans="1:16" ht="20.100000000000001" customHeight="1" x14ac:dyDescent="0.25">
      <c r="A83" s="38" t="s">
        <v>199</v>
      </c>
      <c r="B83" s="19">
        <v>6340.7700000000023</v>
      </c>
      <c r="C83" s="140">
        <v>9012.2600000000057</v>
      </c>
      <c r="D83" s="247">
        <f t="shared" si="36"/>
        <v>5.2477551687504587E-3</v>
      </c>
      <c r="E83" s="215">
        <f t="shared" si="37"/>
        <v>7.1636342509989927E-3</v>
      </c>
      <c r="F83" s="52">
        <f>(C83-B83)/B83</f>
        <v>0.42131949274299535</v>
      </c>
      <c r="H83" s="19">
        <v>2160.5740000000001</v>
      </c>
      <c r="I83" s="140">
        <v>2613.9719999999993</v>
      </c>
      <c r="J83" s="214">
        <f t="shared" si="39"/>
        <v>6.2424786378963825E-3</v>
      </c>
      <c r="K83" s="215">
        <f t="shared" si="40"/>
        <v>7.4834899888769277E-3</v>
      </c>
      <c r="L83" s="59">
        <f>(I83-H83)/H83</f>
        <v>0.20985071559687343</v>
      </c>
      <c r="N83" s="40">
        <f t="shared" si="34"/>
        <v>3.4074315895388092</v>
      </c>
      <c r="O83" s="143">
        <f t="shared" si="35"/>
        <v>2.9004622591891467</v>
      </c>
      <c r="P83" s="52">
        <f>(O83-N83)/N83</f>
        <v>-0.14878342147971929</v>
      </c>
    </row>
    <row r="84" spans="1:16" ht="20.100000000000001" customHeight="1" x14ac:dyDescent="0.25">
      <c r="A84" s="38" t="s">
        <v>200</v>
      </c>
      <c r="B84" s="19">
        <v>4380.260000000002</v>
      </c>
      <c r="C84" s="140">
        <v>3744.5400000000027</v>
      </c>
      <c r="D84" s="247">
        <f t="shared" si="36"/>
        <v>3.625195686875709E-3</v>
      </c>
      <c r="E84" s="215">
        <f t="shared" si="37"/>
        <v>2.9764470841093988E-3</v>
      </c>
      <c r="F84" s="52">
        <f t="shared" si="43"/>
        <v>-0.14513293731422314</v>
      </c>
      <c r="H84" s="19">
        <v>2860.7569999999992</v>
      </c>
      <c r="I84" s="140">
        <v>2454.9960000000001</v>
      </c>
      <c r="J84" s="214">
        <f t="shared" si="39"/>
        <v>8.265495401089033E-3</v>
      </c>
      <c r="K84" s="215">
        <f t="shared" si="40"/>
        <v>7.0283606667297539E-3</v>
      </c>
      <c r="L84" s="59">
        <f t="shared" si="41"/>
        <v>-0.1418369333711319</v>
      </c>
      <c r="N84" s="40">
        <f t="shared" si="34"/>
        <v>6.5310209896216156</v>
      </c>
      <c r="O84" s="143">
        <f t="shared" si="35"/>
        <v>6.5562018298642775</v>
      </c>
      <c r="P84" s="52">
        <f t="shared" si="42"/>
        <v>3.8555748454455301E-3</v>
      </c>
    </row>
    <row r="85" spans="1:16" ht="20.100000000000001" customHeight="1" x14ac:dyDescent="0.25">
      <c r="A85" s="38" t="s">
        <v>203</v>
      </c>
      <c r="B85" s="19">
        <v>14960.099999999999</v>
      </c>
      <c r="C85" s="140">
        <v>18879.380000000005</v>
      </c>
      <c r="D85" s="247">
        <f t="shared" si="36"/>
        <v>1.2381294716576017E-2</v>
      </c>
      <c r="E85" s="215">
        <f t="shared" si="37"/>
        <v>1.5006776680391524E-2</v>
      </c>
      <c r="F85" s="52">
        <f t="shared" si="43"/>
        <v>0.26198220600129724</v>
      </c>
      <c r="H85" s="19">
        <v>1779.4530000000007</v>
      </c>
      <c r="I85" s="140">
        <v>2164.2100000000014</v>
      </c>
      <c r="J85" s="214">
        <f t="shared" si="39"/>
        <v>5.1413176959644227E-3</v>
      </c>
      <c r="K85" s="215">
        <f t="shared" si="40"/>
        <v>6.1958750395288663E-3</v>
      </c>
      <c r="L85" s="59">
        <f t="shared" si="41"/>
        <v>0.21622206374655617</v>
      </c>
      <c r="N85" s="40">
        <f t="shared" si="34"/>
        <v>1.1894659795054852</v>
      </c>
      <c r="O85" s="143">
        <f t="shared" si="35"/>
        <v>1.1463353139774721</v>
      </c>
      <c r="P85" s="52">
        <f t="shared" si="42"/>
        <v>-3.6260528902175418E-2</v>
      </c>
    </row>
    <row r="86" spans="1:16" ht="20.100000000000001" customHeight="1" x14ac:dyDescent="0.25">
      <c r="A86" s="38" t="s">
        <v>204</v>
      </c>
      <c r="B86" s="19">
        <v>9661.9999999999927</v>
      </c>
      <c r="C86" s="140">
        <v>9116.9299999999967</v>
      </c>
      <c r="D86" s="247">
        <f t="shared" si="36"/>
        <v>7.996475260964659E-3</v>
      </c>
      <c r="E86" s="215">
        <f t="shared" si="37"/>
        <v>7.2468339808172627E-3</v>
      </c>
      <c r="F86" s="52">
        <f t="shared" si="43"/>
        <v>-5.6413785965638223E-2</v>
      </c>
      <c r="H86" s="19">
        <v>2468.1519999999982</v>
      </c>
      <c r="I86" s="140">
        <v>2160.8039999999996</v>
      </c>
      <c r="J86" s="214">
        <f t="shared" si="39"/>
        <v>7.131154098439221E-3</v>
      </c>
      <c r="K86" s="215">
        <f t="shared" si="40"/>
        <v>6.1861240678650047E-3</v>
      </c>
      <c r="L86" s="59">
        <f t="shared" si="41"/>
        <v>-0.12452555596251723</v>
      </c>
      <c r="N86" s="40">
        <f t="shared" si="34"/>
        <v>2.5544938936038086</v>
      </c>
      <c r="O86" s="143">
        <f t="shared" si="35"/>
        <v>2.3701004614491943</v>
      </c>
      <c r="P86" s="52">
        <f t="shared" si="42"/>
        <v>-7.2183939298628444E-2</v>
      </c>
    </row>
    <row r="87" spans="1:16" ht="20.100000000000001" customHeight="1" x14ac:dyDescent="0.25">
      <c r="A87" s="38" t="s">
        <v>205</v>
      </c>
      <c r="B87" s="19">
        <v>4432.920000000001</v>
      </c>
      <c r="C87" s="140">
        <v>5847.9400000000014</v>
      </c>
      <c r="D87" s="247">
        <f t="shared" si="36"/>
        <v>3.6687782150523172E-3</v>
      </c>
      <c r="E87" s="215">
        <f t="shared" si="37"/>
        <v>4.6483904461019805E-3</v>
      </c>
      <c r="F87" s="52">
        <f t="shared" ref="F87:F88" si="44">(C87-B87)/B87</f>
        <v>0.31920720428069987</v>
      </c>
      <c r="H87" s="19">
        <v>1647.625</v>
      </c>
      <c r="I87" s="140">
        <v>1951.7440000000004</v>
      </c>
      <c r="J87" s="214">
        <f t="shared" si="39"/>
        <v>4.76043119363837E-3</v>
      </c>
      <c r="K87" s="215">
        <f t="shared" si="40"/>
        <v>5.587610228744079E-3</v>
      </c>
      <c r="L87" s="59">
        <f t="shared" ref="L87:L88" si="45">(I87-H87)/H87</f>
        <v>0.18458022911766961</v>
      </c>
      <c r="N87" s="40">
        <f t="shared" si="34"/>
        <v>3.7167938965738152</v>
      </c>
      <c r="O87" s="143">
        <f t="shared" si="35"/>
        <v>3.3374897827269088</v>
      </c>
      <c r="P87" s="52">
        <f t="shared" ref="P87:P88" si="46">(O87-N87)/N87</f>
        <v>-0.10205142507270944</v>
      </c>
    </row>
    <row r="88" spans="1:16" ht="20.100000000000001" customHeight="1" x14ac:dyDescent="0.25">
      <c r="A88" s="38" t="s">
        <v>214</v>
      </c>
      <c r="B88" s="19">
        <v>1662.4700000000005</v>
      </c>
      <c r="C88" s="140">
        <v>2756.1400000000003</v>
      </c>
      <c r="D88" s="247">
        <f t="shared" si="36"/>
        <v>1.375895283284613E-3</v>
      </c>
      <c r="E88" s="215">
        <f t="shared" si="37"/>
        <v>2.1907910895322988E-3</v>
      </c>
      <c r="F88" s="52">
        <f t="shared" si="44"/>
        <v>0.65785848767195776</v>
      </c>
      <c r="H88" s="19">
        <v>1568.7970000000005</v>
      </c>
      <c r="I88" s="140">
        <v>1806.4689999999996</v>
      </c>
      <c r="J88" s="214">
        <f t="shared" si="39"/>
        <v>4.5326759276451229E-3</v>
      </c>
      <c r="K88" s="215">
        <f t="shared" si="40"/>
        <v>5.1717052350662195E-3</v>
      </c>
      <c r="L88" s="59">
        <f t="shared" si="45"/>
        <v>0.15149952479511311</v>
      </c>
      <c r="N88" s="40">
        <f t="shared" si="34"/>
        <v>9.4365432158174283</v>
      </c>
      <c r="O88" s="143">
        <f t="shared" si="35"/>
        <v>6.5543441189489631</v>
      </c>
      <c r="P88" s="52">
        <f t="shared" si="46"/>
        <v>-0.30542954458549559</v>
      </c>
    </row>
    <row r="89" spans="1:16" ht="20.100000000000001" customHeight="1" x14ac:dyDescent="0.25">
      <c r="A89" s="38" t="s">
        <v>212</v>
      </c>
      <c r="B89" s="19">
        <v>4856.8700000000008</v>
      </c>
      <c r="C89" s="140">
        <v>5707.1600000000008</v>
      </c>
      <c r="D89" s="247">
        <f t="shared" si="36"/>
        <v>4.0196481888554606E-3</v>
      </c>
      <c r="E89" s="215">
        <f t="shared" si="37"/>
        <v>4.5364877236044442E-3</v>
      </c>
      <c r="F89" s="52">
        <f t="shared" ref="F89:F94" si="47">(C89-B89)/B89</f>
        <v>0.17506954067125532</v>
      </c>
      <c r="H89" s="19">
        <v>1222.3890000000001</v>
      </c>
      <c r="I89" s="140">
        <v>1590.579</v>
      </c>
      <c r="J89" s="214">
        <f t="shared" si="39"/>
        <v>3.5318101669739254E-3</v>
      </c>
      <c r="K89" s="215">
        <f t="shared" si="40"/>
        <v>4.55363792076498E-3</v>
      </c>
      <c r="L89" s="59">
        <f t="shared" ref="L89:L94" si="48">(I89-H89)/H89</f>
        <v>0.30120526280913834</v>
      </c>
      <c r="N89" s="40">
        <f t="shared" si="34"/>
        <v>2.5168246216184498</v>
      </c>
      <c r="O89" s="143">
        <f t="shared" si="35"/>
        <v>2.7869886248151436</v>
      </c>
      <c r="P89" s="52">
        <f t="shared" ref="P89:P92" si="49">(O89-N89)/N89</f>
        <v>0.10734319780412999</v>
      </c>
    </row>
    <row r="90" spans="1:16" ht="20.100000000000001" customHeight="1" x14ac:dyDescent="0.25">
      <c r="A90" s="38" t="s">
        <v>207</v>
      </c>
      <c r="B90" s="19">
        <v>30645.340000000011</v>
      </c>
      <c r="C90" s="140">
        <v>26033.000000000007</v>
      </c>
      <c r="D90" s="247">
        <f t="shared" si="36"/>
        <v>2.536273061207317E-2</v>
      </c>
      <c r="E90" s="215">
        <f t="shared" si="37"/>
        <v>2.0693021556885478E-2</v>
      </c>
      <c r="F90" s="52">
        <f t="shared" si="47"/>
        <v>-0.15050705914830778</v>
      </c>
      <c r="H90" s="19">
        <v>1619.9949999999997</v>
      </c>
      <c r="I90" s="140">
        <v>1544.8230000000001</v>
      </c>
      <c r="J90" s="214">
        <f t="shared" si="39"/>
        <v>4.6806007019426082E-3</v>
      </c>
      <c r="K90" s="215">
        <f t="shared" si="40"/>
        <v>4.4226439514603927E-3</v>
      </c>
      <c r="L90" s="59">
        <f t="shared" si="48"/>
        <v>-4.640261235374158E-2</v>
      </c>
      <c r="N90" s="40">
        <f t="shared" si="34"/>
        <v>0.52862686463912589</v>
      </c>
      <c r="O90" s="143">
        <f t="shared" si="35"/>
        <v>0.59340951868781922</v>
      </c>
      <c r="P90" s="52">
        <f t="shared" si="49"/>
        <v>0.12254892511548397</v>
      </c>
    </row>
    <row r="91" spans="1:16" ht="20.100000000000001" customHeight="1" x14ac:dyDescent="0.25">
      <c r="A91" s="38" t="s">
        <v>188</v>
      </c>
      <c r="B91" s="19">
        <v>3558.86</v>
      </c>
      <c r="C91" s="140">
        <v>3325.28</v>
      </c>
      <c r="D91" s="247">
        <f t="shared" si="36"/>
        <v>2.9453876989481171E-3</v>
      </c>
      <c r="E91" s="215">
        <f t="shared" si="37"/>
        <v>2.6431871364299207E-3</v>
      </c>
      <c r="F91" s="52">
        <f t="shared" si="47"/>
        <v>-6.5633376980268943E-2</v>
      </c>
      <c r="H91" s="19">
        <v>1416.4880000000003</v>
      </c>
      <c r="I91" s="140">
        <v>1307.9479999999999</v>
      </c>
      <c r="J91" s="214">
        <f t="shared" si="39"/>
        <v>4.0926143149165794E-3</v>
      </c>
      <c r="K91" s="215">
        <f t="shared" si="40"/>
        <v>3.7444990856717675E-3</v>
      </c>
      <c r="L91" s="59">
        <f t="shared" si="48"/>
        <v>-7.6626134496021431E-2</v>
      </c>
      <c r="N91" s="40">
        <f t="shared" si="34"/>
        <v>3.9801734263219131</v>
      </c>
      <c r="O91" s="143">
        <f t="shared" si="35"/>
        <v>3.9333469662705092</v>
      </c>
      <c r="P91" s="52">
        <f t="shared" si="49"/>
        <v>-1.176492957360311E-2</v>
      </c>
    </row>
    <row r="92" spans="1:16" ht="20.100000000000001" customHeight="1" x14ac:dyDescent="0.25">
      <c r="A92" s="38" t="s">
        <v>215</v>
      </c>
      <c r="B92" s="19">
        <v>4416.05</v>
      </c>
      <c r="C92" s="140">
        <v>5504.5899999999983</v>
      </c>
      <c r="D92" s="247">
        <f t="shared" si="36"/>
        <v>3.6548162467587466E-3</v>
      </c>
      <c r="E92" s="215">
        <f t="shared" si="37"/>
        <v>4.3754695782973986E-3</v>
      </c>
      <c r="F92" s="52">
        <f t="shared" si="47"/>
        <v>0.24649630325743552</v>
      </c>
      <c r="H92" s="19">
        <v>1004.7769999999997</v>
      </c>
      <c r="I92" s="140">
        <v>1137.4850000000001</v>
      </c>
      <c r="J92" s="214">
        <f t="shared" si="39"/>
        <v>2.9030706462030978E-3</v>
      </c>
      <c r="K92" s="215">
        <f t="shared" si="40"/>
        <v>3.2564838529248498E-3</v>
      </c>
      <c r="L92" s="59">
        <f t="shared" si="48"/>
        <v>0.13207706784689585</v>
      </c>
      <c r="N92" s="40">
        <f t="shared" si="34"/>
        <v>2.2752844736812303</v>
      </c>
      <c r="O92" s="143">
        <f t="shared" si="35"/>
        <v>2.0664300156778261</v>
      </c>
      <c r="P92" s="52">
        <f t="shared" si="49"/>
        <v>-9.1792679297588747E-2</v>
      </c>
    </row>
    <row r="93" spans="1:16" ht="20.100000000000001" customHeight="1" x14ac:dyDescent="0.25">
      <c r="A93" s="38" t="s">
        <v>216</v>
      </c>
      <c r="B93" s="19">
        <v>1834.6100000000006</v>
      </c>
      <c r="C93" s="140">
        <v>1181.74</v>
      </c>
      <c r="D93" s="247">
        <f t="shared" si="36"/>
        <v>1.5183619828729442E-3</v>
      </c>
      <c r="E93" s="215">
        <f t="shared" si="37"/>
        <v>9.3933742921038061E-4</v>
      </c>
      <c r="F93" s="52">
        <f t="shared" si="47"/>
        <v>-0.35586309896926344</v>
      </c>
      <c r="H93" s="19">
        <v>1520.2359999999999</v>
      </c>
      <c r="I93" s="140">
        <v>1029.6540000000002</v>
      </c>
      <c r="J93" s="214">
        <f t="shared" si="39"/>
        <v>4.392370154672344E-3</v>
      </c>
      <c r="K93" s="215">
        <f t="shared" si="40"/>
        <v>2.9477765641740187E-3</v>
      </c>
      <c r="L93" s="59">
        <f t="shared" si="48"/>
        <v>-0.32270121218021391</v>
      </c>
      <c r="N93" s="40">
        <f t="shared" ref="N93:N94" si="50">(H93/B93)*10</f>
        <v>8.2864259978960071</v>
      </c>
      <c r="O93" s="143">
        <f t="shared" ref="O93:O94" si="51">(I93/C93)*10</f>
        <v>8.7130333237429571</v>
      </c>
      <c r="P93" s="52">
        <f t="shared" ref="P93:P94" si="52">(O93-N93)/N93</f>
        <v>5.1482668879836643E-2</v>
      </c>
    </row>
    <row r="94" spans="1:16" ht="20.100000000000001" customHeight="1" x14ac:dyDescent="0.25">
      <c r="A94" s="38" t="s">
        <v>217</v>
      </c>
      <c r="B94" s="19">
        <v>1768.9199999999994</v>
      </c>
      <c r="C94" s="140">
        <v>2590.0399999999995</v>
      </c>
      <c r="D94" s="247">
        <f t="shared" si="36"/>
        <v>1.4639955515033751E-3</v>
      </c>
      <c r="E94" s="215">
        <f t="shared" si="37"/>
        <v>2.0587620924670856E-3</v>
      </c>
      <c r="F94" s="52">
        <f t="shared" si="47"/>
        <v>0.46419284082943285</v>
      </c>
      <c r="H94" s="19">
        <v>648.85300000000007</v>
      </c>
      <c r="I94" s="140">
        <v>977.84300000000007</v>
      </c>
      <c r="J94" s="214">
        <f t="shared" si="39"/>
        <v>1.874710605438639E-3</v>
      </c>
      <c r="K94" s="215">
        <f t="shared" si="40"/>
        <v>2.7994478522315402E-3</v>
      </c>
      <c r="L94" s="59">
        <f t="shared" si="48"/>
        <v>0.50703318008855625</v>
      </c>
      <c r="N94" s="40">
        <f t="shared" si="50"/>
        <v>3.6680743052257894</v>
      </c>
      <c r="O94" s="143">
        <f t="shared" si="51"/>
        <v>3.7753972911615277</v>
      </c>
      <c r="P94" s="52">
        <f t="shared" si="52"/>
        <v>2.925867280901007E-2</v>
      </c>
    </row>
    <row r="95" spans="1:16" ht="20.100000000000001" customHeight="1" thickBot="1" x14ac:dyDescent="0.3">
      <c r="A95" s="8" t="s">
        <v>17</v>
      </c>
      <c r="B95" s="19">
        <f>B96-SUM(B68:B94)</f>
        <v>47830.569999999367</v>
      </c>
      <c r="C95" s="140">
        <f>C96-SUM(C68:C94)</f>
        <v>42596.259999999544</v>
      </c>
      <c r="D95" s="247">
        <f t="shared" si="36"/>
        <v>3.9585589911284788E-2</v>
      </c>
      <c r="E95" s="215">
        <f t="shared" si="37"/>
        <v>3.385876873286555E-2</v>
      </c>
      <c r="F95" s="52">
        <f t="shared" si="38"/>
        <v>-0.10943440565311875</v>
      </c>
      <c r="H95" s="19">
        <f>H96-SUM(H68:H94)</f>
        <v>13530.968999999866</v>
      </c>
      <c r="I95" s="140">
        <f>I96-SUM(I68:I94)</f>
        <v>13329.557000000321</v>
      </c>
      <c r="J95" s="214">
        <f t="shared" si="39"/>
        <v>3.9094603995298169E-2</v>
      </c>
      <c r="K95" s="215">
        <f t="shared" si="40"/>
        <v>3.8160931473507291E-2</v>
      </c>
      <c r="L95" s="59">
        <f t="shared" si="41"/>
        <v>-1.4885260619512727E-2</v>
      </c>
      <c r="N95" s="40">
        <f t="shared" si="34"/>
        <v>2.8289374347828273</v>
      </c>
      <c r="O95" s="143">
        <f t="shared" si="35"/>
        <v>3.1292787207140869</v>
      </c>
      <c r="P95" s="52">
        <f t="shared" si="42"/>
        <v>0.10616752503553201</v>
      </c>
    </row>
    <row r="96" spans="1:16" s="1" customFormat="1" ht="26.25" customHeight="1" thickBot="1" x14ac:dyDescent="0.3">
      <c r="A96" s="12" t="s">
        <v>18</v>
      </c>
      <c r="B96" s="17">
        <v>1208282.3599999999</v>
      </c>
      <c r="C96" s="145">
        <v>1258056.969999999</v>
      </c>
      <c r="D96" s="243">
        <f>SUM(D68:D95)</f>
        <v>0.99999999999999933</v>
      </c>
      <c r="E96" s="244">
        <f>SUM(E68:E95)</f>
        <v>1.0000000000000004</v>
      </c>
      <c r="F96" s="57">
        <f t="shared" si="38"/>
        <v>4.1194518473313783E-2</v>
      </c>
      <c r="H96" s="17">
        <v>346108.35299999994</v>
      </c>
      <c r="I96" s="145">
        <v>349298.52300000028</v>
      </c>
      <c r="J96" s="255">
        <f t="shared" si="39"/>
        <v>1</v>
      </c>
      <c r="K96" s="244">
        <f t="shared" si="40"/>
        <v>1</v>
      </c>
      <c r="L96" s="60">
        <f t="shared" si="41"/>
        <v>9.217258041733345E-3</v>
      </c>
      <c r="N96" s="37">
        <f t="shared" si="34"/>
        <v>2.8644658273418804</v>
      </c>
      <c r="O96" s="150">
        <f t="shared" si="35"/>
        <v>2.7764920931998853</v>
      </c>
      <c r="P96" s="57">
        <f t="shared" si="42"/>
        <v>-3.0712090646105372E-2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N90" sqref="N90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160</v>
      </c>
    </row>
    <row r="3" spans="1:17" ht="8.25" customHeight="1" thickBot="1" x14ac:dyDescent="0.3"/>
    <row r="4" spans="1:17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7" x14ac:dyDescent="0.25">
      <c r="A5" s="373"/>
      <c r="B5" s="363" t="s">
        <v>65</v>
      </c>
      <c r="C5" s="365"/>
      <c r="D5" s="363" t="str">
        <f>B5</f>
        <v>ago</v>
      </c>
      <c r="E5" s="365"/>
      <c r="F5" s="131" t="s">
        <v>147</v>
      </c>
      <c r="H5" s="366" t="str">
        <f>B5</f>
        <v>ago</v>
      </c>
      <c r="I5" s="365"/>
      <c r="J5" s="363" t="str">
        <f>B5</f>
        <v>ago</v>
      </c>
      <c r="K5" s="364"/>
      <c r="L5" s="131" t="str">
        <f>F5</f>
        <v>2024 /2023</v>
      </c>
      <c r="N5" s="366" t="str">
        <f>B5</f>
        <v>ago</v>
      </c>
      <c r="O5" s="364"/>
      <c r="P5" s="131" t="str">
        <f>L5</f>
        <v>2024 /2023</v>
      </c>
    </row>
    <row r="6" spans="1:17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165</v>
      </c>
      <c r="B7" s="19">
        <v>23776.01</v>
      </c>
      <c r="C7" s="147">
        <v>29405.170000000002</v>
      </c>
      <c r="D7" s="214">
        <f>B7/$B$33</f>
        <v>8.96118751363673E-2</v>
      </c>
      <c r="E7" s="246">
        <f>C7/$C$33</f>
        <v>0.10647478841494375</v>
      </c>
      <c r="F7" s="52">
        <f>(C7-B7)/B7</f>
        <v>0.23675797579156485</v>
      </c>
      <c r="H7" s="19">
        <v>6813.722999999999</v>
      </c>
      <c r="I7" s="147">
        <v>8740.9369999999981</v>
      </c>
      <c r="J7" s="214">
        <f t="shared" ref="J7:J32" si="0">H7/$H$33</f>
        <v>9.9602841278510448E-2</v>
      </c>
      <c r="K7" s="246">
        <f>I7/$I$33</f>
        <v>0.12270480454749727</v>
      </c>
      <c r="L7" s="52">
        <f>(I7-H7)/H7</f>
        <v>0.28284302135557893</v>
      </c>
      <c r="N7" s="40">
        <f t="shared" ref="N7:O33" si="1">(H7/B7)*10</f>
        <v>2.8657974992439854</v>
      </c>
      <c r="O7" s="149">
        <f t="shared" si="1"/>
        <v>2.9725850930295583</v>
      </c>
      <c r="P7" s="52">
        <f>(O7-N7)/N7</f>
        <v>3.7262784203609678E-2</v>
      </c>
      <c r="Q7" s="2"/>
    </row>
    <row r="8" spans="1:17" ht="20.100000000000001" customHeight="1" x14ac:dyDescent="0.25">
      <c r="A8" s="8" t="s">
        <v>166</v>
      </c>
      <c r="B8" s="19">
        <v>20437.869999999995</v>
      </c>
      <c r="C8" s="140">
        <v>18798.070000000003</v>
      </c>
      <c r="D8" s="214">
        <f t="shared" ref="D8:D32" si="2">B8/$B$33</f>
        <v>7.7030412356543704E-2</v>
      </c>
      <c r="E8" s="215">
        <f t="shared" ref="E8:E32" si="3">C8/$C$33</f>
        <v>6.8066959852954481E-2</v>
      </c>
      <c r="F8" s="52">
        <f t="shared" ref="F8:F33" si="4">(C8-B8)/B8</f>
        <v>-8.0233409841631853E-2</v>
      </c>
      <c r="H8" s="19">
        <v>8254.15</v>
      </c>
      <c r="I8" s="140">
        <v>8114.1189999999997</v>
      </c>
      <c r="J8" s="214">
        <f t="shared" si="0"/>
        <v>0.12065896901576673</v>
      </c>
      <c r="K8" s="215">
        <f t="shared" ref="K8:K32" si="5">I8/$I$33</f>
        <v>0.11390556709997271</v>
      </c>
      <c r="L8" s="52">
        <f t="shared" ref="L8:L33" si="6">(I8-H8)/H8</f>
        <v>-1.6964920676265875E-2</v>
      </c>
      <c r="N8" s="40">
        <f t="shared" si="1"/>
        <v>4.0386547130400583</v>
      </c>
      <c r="O8" s="143">
        <f t="shared" si="1"/>
        <v>4.3164638710250562</v>
      </c>
      <c r="P8" s="52">
        <f t="shared" ref="P8:P33" si="7">(O8-N8)/N8</f>
        <v>6.8787548756768999E-2</v>
      </c>
      <c r="Q8" s="2"/>
    </row>
    <row r="9" spans="1:17" ht="20.100000000000001" customHeight="1" x14ac:dyDescent="0.25">
      <c r="A9" s="8" t="s">
        <v>167</v>
      </c>
      <c r="B9" s="19">
        <v>22114.62</v>
      </c>
      <c r="C9" s="140">
        <v>21856.080000000002</v>
      </c>
      <c r="D9" s="214">
        <f t="shared" si="2"/>
        <v>8.3350089696640053E-2</v>
      </c>
      <c r="E9" s="215">
        <f t="shared" si="3"/>
        <v>7.9139875524612976E-2</v>
      </c>
      <c r="F9" s="52">
        <f t="shared" si="4"/>
        <v>-1.169090854828151E-2</v>
      </c>
      <c r="H9" s="19">
        <v>6857.3010000000022</v>
      </c>
      <c r="I9" s="140">
        <v>6471.7919999999995</v>
      </c>
      <c r="J9" s="214">
        <f t="shared" si="0"/>
        <v>0.10023986344939048</v>
      </c>
      <c r="K9" s="215">
        <f t="shared" si="5"/>
        <v>9.0850668804964105E-2</v>
      </c>
      <c r="L9" s="52">
        <f t="shared" si="6"/>
        <v>-5.6218765954710551E-2</v>
      </c>
      <c r="N9" s="40">
        <f t="shared" si="1"/>
        <v>3.1007998328707447</v>
      </c>
      <c r="O9" s="143">
        <f t="shared" si="1"/>
        <v>2.9610945787167688</v>
      </c>
      <c r="P9" s="52">
        <f t="shared" si="7"/>
        <v>-4.5054586456371039E-2</v>
      </c>
      <c r="Q9" s="2"/>
    </row>
    <row r="10" spans="1:17" ht="20.100000000000001" customHeight="1" x14ac:dyDescent="0.25">
      <c r="A10" s="8" t="s">
        <v>168</v>
      </c>
      <c r="B10" s="19">
        <v>12559.119999999999</v>
      </c>
      <c r="C10" s="140">
        <v>16021.64</v>
      </c>
      <c r="D10" s="214">
        <f t="shared" si="2"/>
        <v>4.7335372640853246E-2</v>
      </c>
      <c r="E10" s="215">
        <f t="shared" si="3"/>
        <v>5.8013632604756206E-2</v>
      </c>
      <c r="F10" s="52">
        <f t="shared" si="4"/>
        <v>0.27569766034562937</v>
      </c>
      <c r="H10" s="19">
        <v>4025.9540000000006</v>
      </c>
      <c r="I10" s="140">
        <v>5648.7969999999987</v>
      </c>
      <c r="J10" s="214">
        <f t="shared" si="0"/>
        <v>5.8851300127196887E-2</v>
      </c>
      <c r="K10" s="215">
        <f t="shared" si="5"/>
        <v>7.9297509158742244E-2</v>
      </c>
      <c r="L10" s="52">
        <f t="shared" si="6"/>
        <v>0.40309526636419535</v>
      </c>
      <c r="N10" s="40">
        <f t="shared" si="1"/>
        <v>3.2056019848524424</v>
      </c>
      <c r="O10" s="143">
        <f t="shared" si="1"/>
        <v>3.525729575748799</v>
      </c>
      <c r="P10" s="52">
        <f t="shared" si="7"/>
        <v>9.9865046381013026E-2</v>
      </c>
      <c r="Q10" s="2"/>
    </row>
    <row r="11" spans="1:17" ht="20.100000000000001" customHeight="1" x14ac:dyDescent="0.25">
      <c r="A11" s="8" t="s">
        <v>169</v>
      </c>
      <c r="B11" s="19">
        <v>54239.979999999989</v>
      </c>
      <c r="C11" s="140">
        <v>44200.389999999992</v>
      </c>
      <c r="D11" s="214">
        <f t="shared" si="2"/>
        <v>0.20443069779828738</v>
      </c>
      <c r="E11" s="215">
        <f t="shared" si="3"/>
        <v>0.16004760976073235</v>
      </c>
      <c r="F11" s="52">
        <f t="shared" si="4"/>
        <v>-0.18509575409135473</v>
      </c>
      <c r="H11" s="19">
        <v>4985.1239999999998</v>
      </c>
      <c r="I11" s="140">
        <v>4737.4680000000008</v>
      </c>
      <c r="J11" s="214">
        <f t="shared" si="0"/>
        <v>7.2872424447793543E-2</v>
      </c>
      <c r="K11" s="215">
        <f t="shared" si="5"/>
        <v>6.6504321560723181E-2</v>
      </c>
      <c r="L11" s="52">
        <f t="shared" si="6"/>
        <v>-4.9679004975603222E-2</v>
      </c>
      <c r="N11" s="40">
        <f t="shared" si="1"/>
        <v>0.91908662208208802</v>
      </c>
      <c r="O11" s="143">
        <f t="shared" si="1"/>
        <v>1.0718158821675559</v>
      </c>
      <c r="P11" s="52">
        <f t="shared" si="7"/>
        <v>0.16617504424063617</v>
      </c>
      <c r="Q11" s="2"/>
    </row>
    <row r="12" spans="1:17" ht="20.100000000000001" customHeight="1" x14ac:dyDescent="0.25">
      <c r="A12" s="8" t="s">
        <v>170</v>
      </c>
      <c r="B12" s="19">
        <v>11536.230000000003</v>
      </c>
      <c r="C12" s="140">
        <v>10845.010000000002</v>
      </c>
      <c r="D12" s="214">
        <f t="shared" si="2"/>
        <v>4.3480096210609553E-2</v>
      </c>
      <c r="E12" s="215">
        <f t="shared" si="3"/>
        <v>3.926928989385027E-2</v>
      </c>
      <c r="F12" s="52">
        <f t="shared" si="4"/>
        <v>-5.9917321343281212E-2</v>
      </c>
      <c r="H12" s="19">
        <v>4706.6149999999998</v>
      </c>
      <c r="I12" s="140">
        <v>4229.2890000000007</v>
      </c>
      <c r="J12" s="214">
        <f t="shared" si="0"/>
        <v>6.8801186488510982E-2</v>
      </c>
      <c r="K12" s="215">
        <f t="shared" si="5"/>
        <v>5.9370532028760803E-2</v>
      </c>
      <c r="L12" s="52">
        <f t="shared" si="6"/>
        <v>-0.10141598579871078</v>
      </c>
      <c r="N12" s="40">
        <f t="shared" si="1"/>
        <v>4.0798553773633142</v>
      </c>
      <c r="O12" s="143">
        <f t="shared" si="1"/>
        <v>3.8997557401975653</v>
      </c>
      <c r="P12" s="52">
        <f t="shared" si="7"/>
        <v>-4.4143632679975467E-2</v>
      </c>
      <c r="Q12" s="2"/>
    </row>
    <row r="13" spans="1:17" ht="20.100000000000001" customHeight="1" x14ac:dyDescent="0.25">
      <c r="A13" s="8" t="s">
        <v>171</v>
      </c>
      <c r="B13" s="19">
        <v>15555.72</v>
      </c>
      <c r="C13" s="140">
        <v>13374.409999999998</v>
      </c>
      <c r="D13" s="214">
        <f t="shared" si="2"/>
        <v>5.8629569818329126E-2</v>
      </c>
      <c r="E13" s="215">
        <f t="shared" si="3"/>
        <v>4.8428132703354797E-2</v>
      </c>
      <c r="F13" s="52">
        <f t="shared" si="4"/>
        <v>-0.14022558904377305</v>
      </c>
      <c r="H13" s="19">
        <v>3589.3209999999995</v>
      </c>
      <c r="I13" s="140">
        <v>3178.9070000000006</v>
      </c>
      <c r="J13" s="214">
        <f t="shared" si="0"/>
        <v>5.2468609284619348E-2</v>
      </c>
      <c r="K13" s="215">
        <f t="shared" si="5"/>
        <v>4.4625325878641049E-2</v>
      </c>
      <c r="L13" s="52">
        <f t="shared" si="6"/>
        <v>-0.11434307491584032</v>
      </c>
      <c r="N13" s="40">
        <f t="shared" si="1"/>
        <v>2.3073962503824959</v>
      </c>
      <c r="O13" s="143">
        <f t="shared" si="1"/>
        <v>2.37685774550055</v>
      </c>
      <c r="P13" s="52">
        <f t="shared" si="7"/>
        <v>3.0103843285061899E-2</v>
      </c>
      <c r="Q13" s="2"/>
    </row>
    <row r="14" spans="1:17" ht="20.100000000000001" customHeight="1" x14ac:dyDescent="0.25">
      <c r="A14" s="8" t="s">
        <v>172</v>
      </c>
      <c r="B14" s="19">
        <v>13441.57</v>
      </c>
      <c r="C14" s="140">
        <v>14108.269999999999</v>
      </c>
      <c r="D14" s="214">
        <f t="shared" si="2"/>
        <v>5.0661330159128493E-2</v>
      </c>
      <c r="E14" s="215">
        <f t="shared" si="3"/>
        <v>5.1085406516979771E-2</v>
      </c>
      <c r="F14" s="52">
        <f t="shared" si="4"/>
        <v>4.959986073055446E-2</v>
      </c>
      <c r="H14" s="19">
        <v>2832.4179999999997</v>
      </c>
      <c r="I14" s="140">
        <v>3148.0529999999999</v>
      </c>
      <c r="J14" s="214">
        <f t="shared" si="0"/>
        <v>4.140421917480297E-2</v>
      </c>
      <c r="K14" s="215">
        <f t="shared" si="5"/>
        <v>4.4192199082336653E-2</v>
      </c>
      <c r="L14" s="52">
        <f t="shared" si="6"/>
        <v>0.11143658880857284</v>
      </c>
      <c r="N14" s="40">
        <f t="shared" si="1"/>
        <v>2.1072077145750083</v>
      </c>
      <c r="O14" s="143">
        <f t="shared" si="1"/>
        <v>2.231352958229464</v>
      </c>
      <c r="P14" s="52">
        <f t="shared" si="7"/>
        <v>5.8914573440375755E-2</v>
      </c>
      <c r="Q14" s="2"/>
    </row>
    <row r="15" spans="1:17" ht="20.100000000000001" customHeight="1" x14ac:dyDescent="0.25">
      <c r="A15" s="8" t="s">
        <v>173</v>
      </c>
      <c r="B15" s="19">
        <v>8254.44</v>
      </c>
      <c r="C15" s="140">
        <v>8515.0800000000017</v>
      </c>
      <c r="D15" s="214">
        <f t="shared" si="2"/>
        <v>3.1111016802257224E-2</v>
      </c>
      <c r="E15" s="215">
        <f t="shared" si="3"/>
        <v>3.0832718917670577E-2</v>
      </c>
      <c r="F15" s="52">
        <f t="shared" si="4"/>
        <v>3.1575733786907555E-2</v>
      </c>
      <c r="H15" s="19">
        <v>2952.6059999999989</v>
      </c>
      <c r="I15" s="140">
        <v>3102.3469999999988</v>
      </c>
      <c r="J15" s="214">
        <f t="shared" si="0"/>
        <v>4.3161124509460913E-2</v>
      </c>
      <c r="K15" s="215">
        <f t="shared" si="5"/>
        <v>4.355058070702425E-2</v>
      </c>
      <c r="L15" s="52">
        <f t="shared" si="6"/>
        <v>5.0714860025347114E-2</v>
      </c>
      <c r="N15" s="40">
        <f t="shared" si="1"/>
        <v>3.576991291959235</v>
      </c>
      <c r="O15" s="143">
        <f t="shared" si="1"/>
        <v>3.6433562573692768</v>
      </c>
      <c r="P15" s="52">
        <f t="shared" si="7"/>
        <v>1.8553292416233845E-2</v>
      </c>
      <c r="Q15" s="2"/>
    </row>
    <row r="16" spans="1:17" ht="20.100000000000001" customHeight="1" x14ac:dyDescent="0.25">
      <c r="A16" s="8" t="s">
        <v>174</v>
      </c>
      <c r="B16" s="19">
        <v>9734.8800000000028</v>
      </c>
      <c r="C16" s="140">
        <v>8153.739999999998</v>
      </c>
      <c r="D16" s="214">
        <f t="shared" si="2"/>
        <v>3.6690800980800381E-2</v>
      </c>
      <c r="E16" s="215">
        <f t="shared" si="3"/>
        <v>2.9524323147611903E-2</v>
      </c>
      <c r="F16" s="52">
        <f t="shared" si="4"/>
        <v>-0.16242008119257806</v>
      </c>
      <c r="H16" s="19">
        <v>3120.3829999999998</v>
      </c>
      <c r="I16" s="140">
        <v>2956.1729999999993</v>
      </c>
      <c r="J16" s="214">
        <f t="shared" si="0"/>
        <v>4.5613684717908595E-2</v>
      </c>
      <c r="K16" s="215">
        <f t="shared" si="5"/>
        <v>4.1498597939052605E-2</v>
      </c>
      <c r="L16" s="52">
        <f t="shared" si="6"/>
        <v>-5.2624950206433152E-2</v>
      </c>
      <c r="N16" s="40">
        <f t="shared" si="1"/>
        <v>3.2053635997567498</v>
      </c>
      <c r="O16" s="143">
        <f t="shared" si="1"/>
        <v>3.6255423891367644</v>
      </c>
      <c r="P16" s="52">
        <f t="shared" si="7"/>
        <v>0.13108615490982095</v>
      </c>
      <c r="Q16" s="2"/>
    </row>
    <row r="17" spans="1:17" ht="20.100000000000001" customHeight="1" x14ac:dyDescent="0.25">
      <c r="A17" s="8" t="s">
        <v>175</v>
      </c>
      <c r="B17" s="19">
        <v>3737.9399999999996</v>
      </c>
      <c r="C17" s="140">
        <v>11825.98</v>
      </c>
      <c r="D17" s="214">
        <f t="shared" si="2"/>
        <v>1.4088310551149364E-2</v>
      </c>
      <c r="E17" s="215">
        <f t="shared" si="3"/>
        <v>4.2821337822544686E-2</v>
      </c>
      <c r="F17" s="52">
        <f t="shared" si="4"/>
        <v>2.1637693488927057</v>
      </c>
      <c r="H17" s="19">
        <v>731.79700000000003</v>
      </c>
      <c r="I17" s="140">
        <v>2598.7860000000001</v>
      </c>
      <c r="J17" s="214">
        <f t="shared" si="0"/>
        <v>1.069739119701375E-2</v>
      </c>
      <c r="K17" s="215">
        <f t="shared" si="5"/>
        <v>3.6481618411249542E-2</v>
      </c>
      <c r="L17" s="52">
        <f t="shared" si="6"/>
        <v>2.5512389364810186</v>
      </c>
      <c r="N17" s="40">
        <f t="shared" si="1"/>
        <v>1.9577548061231589</v>
      </c>
      <c r="O17" s="143">
        <f t="shared" si="1"/>
        <v>2.1975227423012726</v>
      </c>
      <c r="P17" s="52">
        <f t="shared" si="7"/>
        <v>0.12247087093246058</v>
      </c>
      <c r="Q17" s="2"/>
    </row>
    <row r="18" spans="1:17" ht="20.100000000000001" customHeight="1" x14ac:dyDescent="0.25">
      <c r="A18" s="8" t="s">
        <v>176</v>
      </c>
      <c r="B18" s="19">
        <v>5153.5199999999995</v>
      </c>
      <c r="C18" s="140">
        <v>5170.83</v>
      </c>
      <c r="D18" s="214">
        <f t="shared" si="2"/>
        <v>1.9423637134774574E-2</v>
      </c>
      <c r="E18" s="215">
        <f t="shared" si="3"/>
        <v>1.872334117366584E-2</v>
      </c>
      <c r="F18" s="52">
        <f t="shared" si="4"/>
        <v>3.3588692776976518E-3</v>
      </c>
      <c r="H18" s="19">
        <v>1431.1230000000003</v>
      </c>
      <c r="I18" s="140">
        <v>2122.5170000000007</v>
      </c>
      <c r="J18" s="214">
        <f t="shared" si="0"/>
        <v>2.0920122085829693E-2</v>
      </c>
      <c r="K18" s="215">
        <f t="shared" si="5"/>
        <v>2.9795779746924204E-2</v>
      </c>
      <c r="L18" s="52">
        <f t="shared" si="6"/>
        <v>0.4831129120278273</v>
      </c>
      <c r="N18" s="40">
        <f t="shared" si="1"/>
        <v>2.7769815582359247</v>
      </c>
      <c r="O18" s="143">
        <f t="shared" si="1"/>
        <v>4.1047897532891255</v>
      </c>
      <c r="P18" s="52">
        <f t="shared" si="7"/>
        <v>0.47814800610224067</v>
      </c>
      <c r="Q18" s="2"/>
    </row>
    <row r="19" spans="1:17" ht="20.100000000000001" customHeight="1" x14ac:dyDescent="0.25">
      <c r="A19" s="8" t="s">
        <v>177</v>
      </c>
      <c r="B19" s="19">
        <v>7784.6499999999987</v>
      </c>
      <c r="C19" s="140">
        <v>23372.899999999991</v>
      </c>
      <c r="D19" s="214">
        <f t="shared" si="2"/>
        <v>2.9340376445851159E-2</v>
      </c>
      <c r="E19" s="215">
        <f t="shared" si="3"/>
        <v>8.4632212027464473E-2</v>
      </c>
      <c r="F19" s="52">
        <f t="shared" si="4"/>
        <v>2.0024342777131916</v>
      </c>
      <c r="H19" s="19">
        <v>1665.8350000000003</v>
      </c>
      <c r="I19" s="140">
        <v>1833.4079999999999</v>
      </c>
      <c r="J19" s="214">
        <f t="shared" si="0"/>
        <v>2.435113653742418E-2</v>
      </c>
      <c r="K19" s="215">
        <f t="shared" si="5"/>
        <v>2.5737283119168793E-2</v>
      </c>
      <c r="L19" s="52">
        <f t="shared" si="6"/>
        <v>0.10059399640420547</v>
      </c>
      <c r="N19" s="40">
        <f t="shared" si="1"/>
        <v>2.1398971052006202</v>
      </c>
      <c r="O19" s="143">
        <f t="shared" si="1"/>
        <v>0.78441614005964189</v>
      </c>
      <c r="P19" s="52">
        <f t="shared" si="7"/>
        <v>-0.63343277667264231</v>
      </c>
      <c r="Q19" s="2"/>
    </row>
    <row r="20" spans="1:17" ht="20.100000000000001" customHeight="1" x14ac:dyDescent="0.25">
      <c r="A20" s="8" t="s">
        <v>178</v>
      </c>
      <c r="B20" s="19">
        <v>5551.9800000000005</v>
      </c>
      <c r="C20" s="140">
        <v>5073.2699999999995</v>
      </c>
      <c r="D20" s="214">
        <f t="shared" si="2"/>
        <v>2.0925434440833789E-2</v>
      </c>
      <c r="E20" s="215">
        <f t="shared" si="3"/>
        <v>1.8370080833468454E-2</v>
      </c>
      <c r="F20" s="52">
        <f t="shared" si="4"/>
        <v>-8.6223293311575494E-2</v>
      </c>
      <c r="H20" s="19">
        <v>1995.3670000000002</v>
      </c>
      <c r="I20" s="140">
        <v>1665.5740000000005</v>
      </c>
      <c r="J20" s="214">
        <f t="shared" si="0"/>
        <v>2.9168227501085324E-2</v>
      </c>
      <c r="K20" s="215">
        <f t="shared" si="5"/>
        <v>2.3381238433521866E-2</v>
      </c>
      <c r="L20" s="52">
        <f t="shared" si="6"/>
        <v>-0.16527936965981679</v>
      </c>
      <c r="N20" s="40">
        <f t="shared" si="1"/>
        <v>3.5939736814613887</v>
      </c>
      <c r="O20" s="143">
        <f t="shared" si="1"/>
        <v>3.2830383559321712</v>
      </c>
      <c r="P20" s="52">
        <f t="shared" si="7"/>
        <v>-8.6515749164524883E-2</v>
      </c>
      <c r="Q20" s="2"/>
    </row>
    <row r="21" spans="1:17" ht="20.100000000000001" customHeight="1" x14ac:dyDescent="0.25">
      <c r="A21" s="8" t="s">
        <v>179</v>
      </c>
      <c r="B21" s="19">
        <v>5560.34</v>
      </c>
      <c r="C21" s="140">
        <v>6375.03</v>
      </c>
      <c r="D21" s="214">
        <f t="shared" si="2"/>
        <v>2.0956943313690926E-2</v>
      </c>
      <c r="E21" s="215">
        <f t="shared" si="3"/>
        <v>2.3083694819275614E-2</v>
      </c>
      <c r="F21" s="52">
        <f t="shared" si="4"/>
        <v>0.14651801868231071</v>
      </c>
      <c r="H21" s="19">
        <v>1441.8920000000001</v>
      </c>
      <c r="I21" s="140">
        <v>1482.1320000000003</v>
      </c>
      <c r="J21" s="214">
        <f t="shared" si="0"/>
        <v>2.1077543072524962E-2</v>
      </c>
      <c r="K21" s="215">
        <f t="shared" si="5"/>
        <v>2.0806089481435606E-2</v>
      </c>
      <c r="L21" s="52">
        <f t="shared" si="6"/>
        <v>2.7907776726689818E-2</v>
      </c>
      <c r="N21" s="40">
        <f t="shared" si="1"/>
        <v>2.5931723599635994</v>
      </c>
      <c r="O21" s="143">
        <f t="shared" si="1"/>
        <v>2.3249020004611749</v>
      </c>
      <c r="P21" s="52">
        <f t="shared" si="7"/>
        <v>-0.10345257555737261</v>
      </c>
      <c r="Q21" s="2"/>
    </row>
    <row r="22" spans="1:17" ht="20.100000000000001" customHeight="1" x14ac:dyDescent="0.25">
      <c r="A22" s="8" t="s">
        <v>180</v>
      </c>
      <c r="B22" s="19">
        <v>501.86000000000007</v>
      </c>
      <c r="C22" s="140">
        <v>503.45000000000005</v>
      </c>
      <c r="D22" s="214">
        <f t="shared" si="2"/>
        <v>1.8915123124501252E-3</v>
      </c>
      <c r="E22" s="215">
        <f t="shared" si="3"/>
        <v>1.8229696419882432E-3</v>
      </c>
      <c r="F22" s="52">
        <f t="shared" si="4"/>
        <v>3.1682142430159302E-3</v>
      </c>
      <c r="H22" s="19">
        <v>1296.9069999999999</v>
      </c>
      <c r="I22" s="140">
        <v>1303.0259999999998</v>
      </c>
      <c r="J22" s="214">
        <f t="shared" si="0"/>
        <v>1.8958155779738795E-2</v>
      </c>
      <c r="K22" s="215">
        <f t="shared" si="5"/>
        <v>1.8291809064669748E-2</v>
      </c>
      <c r="L22" s="52">
        <f t="shared" si="6"/>
        <v>4.7181486413443025E-3</v>
      </c>
      <c r="N22" s="40">
        <f t="shared" si="1"/>
        <v>25.842007731239782</v>
      </c>
      <c r="O22" s="143">
        <f t="shared" si="1"/>
        <v>25.881934650908725</v>
      </c>
      <c r="P22" s="52">
        <f t="shared" si="7"/>
        <v>1.5450393825506225E-3</v>
      </c>
      <c r="Q22" s="2"/>
    </row>
    <row r="23" spans="1:17" ht="20.100000000000001" customHeight="1" x14ac:dyDescent="0.25">
      <c r="A23" s="8" t="s">
        <v>181</v>
      </c>
      <c r="B23" s="19">
        <v>1569.3799999999999</v>
      </c>
      <c r="C23" s="140">
        <v>1628.28</v>
      </c>
      <c r="D23" s="214">
        <f t="shared" si="2"/>
        <v>5.9149993881022133E-3</v>
      </c>
      <c r="E23" s="215">
        <f t="shared" si="3"/>
        <v>5.8959281133312471E-3</v>
      </c>
      <c r="F23" s="52">
        <f t="shared" si="4"/>
        <v>3.7530744625266087E-2</v>
      </c>
      <c r="H23" s="19">
        <v>489.32499999999999</v>
      </c>
      <c r="I23" s="140">
        <v>966.84500000000003</v>
      </c>
      <c r="J23" s="214">
        <f t="shared" si="0"/>
        <v>7.1529412493884954E-3</v>
      </c>
      <c r="K23" s="215">
        <f t="shared" si="5"/>
        <v>1.3572518226904624E-2</v>
      </c>
      <c r="L23" s="52">
        <f t="shared" si="6"/>
        <v>0.9758749297501661</v>
      </c>
      <c r="N23" s="40">
        <f t="shared" si="1"/>
        <v>3.117951037989525</v>
      </c>
      <c r="O23" s="143">
        <f t="shared" si="1"/>
        <v>5.9378301029307003</v>
      </c>
      <c r="P23" s="52">
        <f t="shared" si="7"/>
        <v>0.90440132977824172</v>
      </c>
      <c r="Q23" s="2"/>
    </row>
    <row r="24" spans="1:17" ht="20.100000000000001" customHeight="1" x14ac:dyDescent="0.25">
      <c r="A24" s="8" t="s">
        <v>182</v>
      </c>
      <c r="B24" s="19">
        <v>2756.67</v>
      </c>
      <c r="C24" s="140">
        <v>2353.8999999999996</v>
      </c>
      <c r="D24" s="214">
        <f t="shared" si="2"/>
        <v>1.0389900064483893E-2</v>
      </c>
      <c r="E24" s="215">
        <f t="shared" si="3"/>
        <v>8.5233652602564793E-3</v>
      </c>
      <c r="F24" s="52">
        <f t="shared" si="4"/>
        <v>-0.14610744122437594</v>
      </c>
      <c r="H24" s="19">
        <v>991.12</v>
      </c>
      <c r="I24" s="140">
        <v>715.14600000000007</v>
      </c>
      <c r="J24" s="214">
        <f t="shared" si="0"/>
        <v>1.448816866314602E-2</v>
      </c>
      <c r="K24" s="215">
        <f t="shared" si="5"/>
        <v>1.0039181171643785E-2</v>
      </c>
      <c r="L24" s="52">
        <f t="shared" si="6"/>
        <v>-0.27844660586003706</v>
      </c>
      <c r="N24" s="40">
        <f t="shared" si="1"/>
        <v>3.5953523635400679</v>
      </c>
      <c r="O24" s="143">
        <f t="shared" si="1"/>
        <v>3.0381324610221343</v>
      </c>
      <c r="P24" s="52">
        <f t="shared" si="7"/>
        <v>-0.1549833913828913</v>
      </c>
      <c r="Q24" s="2"/>
    </row>
    <row r="25" spans="1:17" ht="20.100000000000001" customHeight="1" x14ac:dyDescent="0.25">
      <c r="A25" s="8" t="s">
        <v>183</v>
      </c>
      <c r="B25" s="19">
        <v>1699.5399999999997</v>
      </c>
      <c r="C25" s="140">
        <v>1929.0099999999995</v>
      </c>
      <c r="D25" s="214">
        <f t="shared" si="2"/>
        <v>6.4055729396674073E-3</v>
      </c>
      <c r="E25" s="215">
        <f t="shared" si="3"/>
        <v>6.9848578192307871E-3</v>
      </c>
      <c r="F25" s="52">
        <f t="shared" si="4"/>
        <v>0.13501888746366655</v>
      </c>
      <c r="H25" s="19">
        <v>509.72400000000005</v>
      </c>
      <c r="I25" s="140">
        <v>612.56299999999987</v>
      </c>
      <c r="J25" s="214">
        <f t="shared" si="0"/>
        <v>7.4511333477817439E-3</v>
      </c>
      <c r="K25" s="215">
        <f t="shared" si="5"/>
        <v>8.599126522480207E-3</v>
      </c>
      <c r="L25" s="52">
        <f t="shared" si="6"/>
        <v>0.20175428270985832</v>
      </c>
      <c r="N25" s="40">
        <f t="shared" si="1"/>
        <v>2.9991880155806871</v>
      </c>
      <c r="O25" s="143">
        <f t="shared" si="1"/>
        <v>3.175530453445031</v>
      </c>
      <c r="P25" s="52">
        <f t="shared" si="7"/>
        <v>5.8796726630091375E-2</v>
      </c>
      <c r="Q25" s="2"/>
    </row>
    <row r="26" spans="1:17" ht="20.100000000000001" customHeight="1" x14ac:dyDescent="0.25">
      <c r="A26" s="8" t="s">
        <v>184</v>
      </c>
      <c r="B26" s="19">
        <v>4180.3200000000006</v>
      </c>
      <c r="C26" s="140">
        <v>1823.89</v>
      </c>
      <c r="D26" s="214">
        <f t="shared" si="2"/>
        <v>1.5755642509826459E-2</v>
      </c>
      <c r="E26" s="215">
        <f t="shared" si="3"/>
        <v>6.6042230615273347E-3</v>
      </c>
      <c r="F26" s="52">
        <f t="shared" si="4"/>
        <v>-0.56369608068281851</v>
      </c>
      <c r="H26" s="19">
        <v>1001.797</v>
      </c>
      <c r="I26" s="140">
        <v>496.16900000000004</v>
      </c>
      <c r="J26" s="214">
        <f t="shared" si="0"/>
        <v>1.4644244796022372E-2</v>
      </c>
      <c r="K26" s="215">
        <f t="shared" si="5"/>
        <v>6.9651937964462151E-3</v>
      </c>
      <c r="L26" s="52">
        <f t="shared" si="6"/>
        <v>-0.50472101633364841</v>
      </c>
      <c r="N26" s="40">
        <f t="shared" si="1"/>
        <v>2.3964600796111299</v>
      </c>
      <c r="O26" s="143">
        <f t="shared" si="1"/>
        <v>2.7203888392392086</v>
      </c>
      <c r="P26" s="52">
        <f t="shared" si="7"/>
        <v>0.13516968731673681</v>
      </c>
      <c r="Q26" s="2"/>
    </row>
    <row r="27" spans="1:17" ht="20.100000000000001" customHeight="1" x14ac:dyDescent="0.25">
      <c r="A27" s="8" t="s">
        <v>185</v>
      </c>
      <c r="B27" s="19">
        <v>2217.9999999999995</v>
      </c>
      <c r="C27" s="140">
        <v>2003.3100000000002</v>
      </c>
      <c r="D27" s="214">
        <f t="shared" si="2"/>
        <v>8.3596507173601727E-3</v>
      </c>
      <c r="E27" s="215">
        <f t="shared" si="3"/>
        <v>7.2538947531859514E-3</v>
      </c>
      <c r="F27" s="52">
        <f t="shared" si="4"/>
        <v>-9.6794409377817595E-2</v>
      </c>
      <c r="H27" s="19">
        <v>517.12200000000007</v>
      </c>
      <c r="I27" s="140">
        <v>480.13200000000001</v>
      </c>
      <c r="J27" s="214">
        <f t="shared" si="0"/>
        <v>7.5592771363945811E-3</v>
      </c>
      <c r="K27" s="215">
        <f t="shared" si="5"/>
        <v>6.7400672510280046E-3</v>
      </c>
      <c r="L27" s="52">
        <f t="shared" si="6"/>
        <v>-7.1530509241533063E-2</v>
      </c>
      <c r="N27" s="40">
        <f t="shared" si="1"/>
        <v>2.331478809738504</v>
      </c>
      <c r="O27" s="143">
        <f t="shared" si="1"/>
        <v>2.3966934723033377</v>
      </c>
      <c r="P27" s="52">
        <f t="shared" si="7"/>
        <v>2.7971372629437784E-2</v>
      </c>
      <c r="Q27" s="2"/>
    </row>
    <row r="28" spans="1:17" ht="20.100000000000001" customHeight="1" x14ac:dyDescent="0.25">
      <c r="A28" s="8" t="s">
        <v>186</v>
      </c>
      <c r="B28" s="19">
        <v>1802.83</v>
      </c>
      <c r="C28" s="140">
        <v>1319.69</v>
      </c>
      <c r="D28" s="214">
        <f t="shared" si="2"/>
        <v>6.7948733556259886E-3</v>
      </c>
      <c r="E28" s="215">
        <f t="shared" si="3"/>
        <v>4.7785377035166636E-3</v>
      </c>
      <c r="F28" s="52">
        <f t="shared" si="4"/>
        <v>-0.26798977163681537</v>
      </c>
      <c r="H28" s="19">
        <v>615.10699999999997</v>
      </c>
      <c r="I28" s="140">
        <v>466.42299999999994</v>
      </c>
      <c r="J28" s="214">
        <f t="shared" si="0"/>
        <v>8.9916195434273944E-3</v>
      </c>
      <c r="K28" s="215">
        <f t="shared" si="5"/>
        <v>6.5476210446840334E-3</v>
      </c>
      <c r="L28" s="52">
        <f t="shared" si="6"/>
        <v>-0.24172054618139613</v>
      </c>
      <c r="N28" s="40">
        <f t="shared" si="1"/>
        <v>3.4118968510619414</v>
      </c>
      <c r="O28" s="143">
        <f t="shared" si="1"/>
        <v>3.5343376095901302</v>
      </c>
      <c r="P28" s="52">
        <f t="shared" si="7"/>
        <v>3.5886418573902533E-2</v>
      </c>
      <c r="Q28" s="2"/>
    </row>
    <row r="29" spans="1:17" ht="20.100000000000001" customHeight="1" x14ac:dyDescent="0.25">
      <c r="A29" s="8" t="s">
        <v>187</v>
      </c>
      <c r="B29" s="19">
        <v>1445.4</v>
      </c>
      <c r="C29" s="140">
        <v>1609.2799999999997</v>
      </c>
      <c r="D29" s="214">
        <f t="shared" si="2"/>
        <v>5.4477182808261486E-3</v>
      </c>
      <c r="E29" s="215">
        <f t="shared" si="3"/>
        <v>5.8271299740964132E-3</v>
      </c>
      <c r="F29" s="52">
        <f t="shared" si="4"/>
        <v>0.11338037913380354</v>
      </c>
      <c r="H29" s="19">
        <v>422.00900000000007</v>
      </c>
      <c r="I29" s="140">
        <v>434.947</v>
      </c>
      <c r="J29" s="214">
        <f t="shared" si="0"/>
        <v>6.1689175572741846E-3</v>
      </c>
      <c r="K29" s="215">
        <f t="shared" si="5"/>
        <v>6.1057626457575774E-3</v>
      </c>
      <c r="L29" s="52">
        <f t="shared" si="6"/>
        <v>3.0658113926480074E-2</v>
      </c>
      <c r="N29" s="40">
        <f t="shared" si="1"/>
        <v>2.9196692956966936</v>
      </c>
      <c r="O29" s="143">
        <f t="shared" si="1"/>
        <v>2.7027428415191892</v>
      </c>
      <c r="P29" s="52">
        <f t="shared" si="7"/>
        <v>-7.4298296213626921E-2</v>
      </c>
      <c r="Q29" s="2"/>
    </row>
    <row r="30" spans="1:17" ht="20.100000000000001" customHeight="1" x14ac:dyDescent="0.25">
      <c r="A30" s="8" t="s">
        <v>188</v>
      </c>
      <c r="B30" s="19">
        <v>372.97</v>
      </c>
      <c r="C30" s="140">
        <v>1208.2700000000002</v>
      </c>
      <c r="D30" s="214">
        <f t="shared" si="2"/>
        <v>1.4057253958763862E-3</v>
      </c>
      <c r="E30" s="215">
        <f t="shared" si="3"/>
        <v>4.3750909312248185E-3</v>
      </c>
      <c r="F30" s="52">
        <f t="shared" si="4"/>
        <v>2.2395903155749797</v>
      </c>
      <c r="H30" s="19">
        <v>172.18799999999999</v>
      </c>
      <c r="I30" s="140">
        <v>420.351</v>
      </c>
      <c r="J30" s="214">
        <f t="shared" si="0"/>
        <v>2.5170401018744315E-3</v>
      </c>
      <c r="K30" s="215">
        <f t="shared" si="5"/>
        <v>5.9008647810120394E-3</v>
      </c>
      <c r="L30" s="52">
        <f t="shared" si="6"/>
        <v>1.441232838525333</v>
      </c>
      <c r="N30" s="40">
        <f t="shared" si="1"/>
        <v>4.616671582164785</v>
      </c>
      <c r="O30" s="143">
        <f t="shared" si="1"/>
        <v>3.4789492414774834</v>
      </c>
      <c r="P30" s="52">
        <f t="shared" si="7"/>
        <v>-0.24643778974501296</v>
      </c>
      <c r="Q30" s="2"/>
    </row>
    <row r="31" spans="1:17" ht="20.100000000000001" customHeight="1" x14ac:dyDescent="0.25">
      <c r="A31" s="8" t="s">
        <v>189</v>
      </c>
      <c r="B31" s="19">
        <v>1605.73</v>
      </c>
      <c r="C31" s="140">
        <v>1157.2</v>
      </c>
      <c r="D31" s="214">
        <f t="shared" si="2"/>
        <v>6.0520026809678775E-3</v>
      </c>
      <c r="E31" s="215">
        <f t="shared" si="3"/>
        <v>4.1901687748709801E-3</v>
      </c>
      <c r="F31" s="52">
        <f t="shared" si="4"/>
        <v>-0.27933089622788387</v>
      </c>
      <c r="H31" s="19">
        <v>484.84799999999996</v>
      </c>
      <c r="I31" s="140">
        <v>360.59699999999998</v>
      </c>
      <c r="J31" s="214">
        <f t="shared" si="0"/>
        <v>7.0874965695264152E-3</v>
      </c>
      <c r="K31" s="215">
        <f t="shared" si="5"/>
        <v>5.0620413355471931E-3</v>
      </c>
      <c r="L31" s="52">
        <f t="shared" si="6"/>
        <v>-0.25626794376794376</v>
      </c>
      <c r="N31" s="40">
        <f t="shared" ref="N31" si="8">(H31/B31)*10</f>
        <v>3.01948646410044</v>
      </c>
      <c r="O31" s="143">
        <f t="shared" ref="O31" si="9">(I31/C31)*10</f>
        <v>3.1161164880746628</v>
      </c>
      <c r="P31" s="52">
        <f t="shared" ref="P31" si="10">(O31-N31)/N31</f>
        <v>3.2002138483840058E-2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27730.519999999902</v>
      </c>
      <c r="C32" s="119">
        <f>C33-SUM(C7:C31)</f>
        <v>23538.110000000015</v>
      </c>
      <c r="D32" s="214">
        <f t="shared" si="2"/>
        <v>0.10451643886869695</v>
      </c>
      <c r="E32" s="215">
        <f t="shared" si="3"/>
        <v>8.523042995288492E-2</v>
      </c>
      <c r="F32" s="52">
        <f t="shared" si="4"/>
        <v>-0.15118396625811206</v>
      </c>
      <c r="H32" s="196">
        <f>H33-SUM(H7:H31)</f>
        <v>6505.1659999999829</v>
      </c>
      <c r="I32" s="119">
        <f>I33-SUM(I7:I31)</f>
        <v>4948.9929999999731</v>
      </c>
      <c r="J32" s="214">
        <f t="shared" si="0"/>
        <v>9.5092362367586863E-2</v>
      </c>
      <c r="K32" s="215">
        <f t="shared" si="5"/>
        <v>6.9473698159811581E-2</v>
      </c>
      <c r="L32" s="52">
        <f t="shared" si="6"/>
        <v>-0.23922110519547293</v>
      </c>
      <c r="N32" s="40">
        <f t="shared" si="1"/>
        <v>2.3458507088940292</v>
      </c>
      <c r="O32" s="143">
        <f t="shared" si="1"/>
        <v>2.1025447667633341</v>
      </c>
      <c r="P32" s="52">
        <f t="shared" si="7"/>
        <v>-0.10371757299312696</v>
      </c>
      <c r="Q32" s="2"/>
    </row>
    <row r="33" spans="1:17" ht="26.25" customHeight="1" thickBot="1" x14ac:dyDescent="0.3">
      <c r="A33" s="35" t="s">
        <v>18</v>
      </c>
      <c r="B33" s="36">
        <v>265322.08999999991</v>
      </c>
      <c r="C33" s="148">
        <v>276170.26</v>
      </c>
      <c r="D33" s="251">
        <f>SUM(D7:D32)</f>
        <v>0.99999999999999989</v>
      </c>
      <c r="E33" s="252">
        <f>SUM(E7:E32)</f>
        <v>0.99999999999999989</v>
      </c>
      <c r="F33" s="57">
        <f t="shared" si="4"/>
        <v>4.0886795366341731E-2</v>
      </c>
      <c r="G33" s="56"/>
      <c r="H33" s="36">
        <v>68408.921999999977</v>
      </c>
      <c r="I33" s="148">
        <v>71235.49099999998</v>
      </c>
      <c r="J33" s="251">
        <f>SUM(J7:J32)</f>
        <v>1</v>
      </c>
      <c r="K33" s="252">
        <f>SUM(K7:K32)</f>
        <v>1</v>
      </c>
      <c r="L33" s="57">
        <f t="shared" si="6"/>
        <v>4.1318718631467459E-2</v>
      </c>
      <c r="M33" s="56"/>
      <c r="N33" s="37">
        <f t="shared" si="1"/>
        <v>2.578334958841912</v>
      </c>
      <c r="O33" s="150">
        <f t="shared" si="1"/>
        <v>2.5794048569893073</v>
      </c>
      <c r="P33" s="57">
        <f t="shared" si="7"/>
        <v>4.1495700305591346E-4</v>
      </c>
      <c r="Q33" s="2"/>
    </row>
    <row r="35" spans="1:17" ht="15.75" thickBot="1" x14ac:dyDescent="0.3"/>
    <row r="36" spans="1:17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7" x14ac:dyDescent="0.25">
      <c r="A37" s="373"/>
      <c r="B37" s="363" t="str">
        <f>B5</f>
        <v>ago</v>
      </c>
      <c r="C37" s="365"/>
      <c r="D37" s="363" t="str">
        <f>B37</f>
        <v>ago</v>
      </c>
      <c r="E37" s="365"/>
      <c r="F37" s="131" t="str">
        <f>F5</f>
        <v>2024 /2023</v>
      </c>
      <c r="H37" s="366" t="str">
        <f>B37</f>
        <v>ago</v>
      </c>
      <c r="I37" s="365"/>
      <c r="J37" s="363" t="str">
        <f>B37</f>
        <v>ago</v>
      </c>
      <c r="K37" s="364"/>
      <c r="L37" s="131" t="str">
        <f>F37</f>
        <v>2024 /2023</v>
      </c>
      <c r="N37" s="366" t="str">
        <f>B37</f>
        <v>ago</v>
      </c>
      <c r="O37" s="364"/>
      <c r="P37" s="131" t="str">
        <f>F37</f>
        <v>2024 /2023</v>
      </c>
    </row>
    <row r="38" spans="1:17" ht="19.5" customHeight="1" thickBot="1" x14ac:dyDescent="0.3">
      <c r="A38" s="374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167</v>
      </c>
      <c r="B39" s="19">
        <v>22114.62</v>
      </c>
      <c r="C39" s="147">
        <v>21856.080000000002</v>
      </c>
      <c r="D39" s="247">
        <f>B39/$B$62</f>
        <v>0.21718617923809796</v>
      </c>
      <c r="E39" s="246">
        <f>C39/$C$62</f>
        <v>0.1937267370991726</v>
      </c>
      <c r="F39" s="52">
        <f>(C39-B39)/B39</f>
        <v>-1.169090854828151E-2</v>
      </c>
      <c r="H39" s="39">
        <v>6857.3010000000022</v>
      </c>
      <c r="I39" s="147">
        <v>6471.7919999999995</v>
      </c>
      <c r="J39" s="250">
        <f>H39/$H$62</f>
        <v>0.24524673359959884</v>
      </c>
      <c r="K39" s="246">
        <f>I39/$I$62</f>
        <v>0.23327923979090268</v>
      </c>
      <c r="L39" s="52">
        <f>(I39-H39)/H39</f>
        <v>-5.6218765954710551E-2</v>
      </c>
      <c r="N39" s="40">
        <f t="shared" ref="N39:O62" si="11">(H39/B39)*10</f>
        <v>3.1007998328707447</v>
      </c>
      <c r="O39" s="149">
        <f t="shared" si="11"/>
        <v>2.9610945787167688</v>
      </c>
      <c r="P39" s="52">
        <f>(O39-N39)/N39</f>
        <v>-4.5054586456371039E-2</v>
      </c>
    </row>
    <row r="40" spans="1:17" ht="20.100000000000001" customHeight="1" x14ac:dyDescent="0.25">
      <c r="A40" s="38" t="s">
        <v>171</v>
      </c>
      <c r="B40" s="19">
        <v>15555.72</v>
      </c>
      <c r="C40" s="140">
        <v>13374.409999999998</v>
      </c>
      <c r="D40" s="247">
        <f t="shared" ref="D40:D61" si="12">B40/$B$62</f>
        <v>0.15277166833966244</v>
      </c>
      <c r="E40" s="215">
        <f t="shared" ref="E40:E61" si="13">C40/$C$62</f>
        <v>0.11854737033935382</v>
      </c>
      <c r="F40" s="52">
        <f t="shared" ref="F40:F62" si="14">(C40-B40)/B40</f>
        <v>-0.14022558904377305</v>
      </c>
      <c r="H40" s="19">
        <v>3589.3209999999995</v>
      </c>
      <c r="I40" s="140">
        <v>3178.9070000000006</v>
      </c>
      <c r="J40" s="247">
        <f t="shared" ref="J40:J62" si="15">H40/$H$62</f>
        <v>0.12836963859256656</v>
      </c>
      <c r="K40" s="215">
        <f t="shared" ref="K40:K62" si="16">I40/$I$62</f>
        <v>0.1145854205954053</v>
      </c>
      <c r="L40" s="52">
        <f t="shared" ref="L40:L62" si="17">(I40-H40)/H40</f>
        <v>-0.11434307491584032</v>
      </c>
      <c r="N40" s="40">
        <f t="shared" si="11"/>
        <v>2.3073962503824959</v>
      </c>
      <c r="O40" s="143">
        <f t="shared" si="11"/>
        <v>2.37685774550055</v>
      </c>
      <c r="P40" s="52">
        <f t="shared" ref="P40:P62" si="18">(O40-N40)/N40</f>
        <v>3.0103843285061899E-2</v>
      </c>
    </row>
    <row r="41" spans="1:17" ht="20.100000000000001" customHeight="1" x14ac:dyDescent="0.25">
      <c r="A41" s="38" t="s">
        <v>172</v>
      </c>
      <c r="B41" s="19">
        <v>13441.57</v>
      </c>
      <c r="C41" s="140">
        <v>14108.269999999999</v>
      </c>
      <c r="D41" s="247">
        <f t="shared" si="12"/>
        <v>0.13200874495069057</v>
      </c>
      <c r="E41" s="215">
        <f t="shared" si="13"/>
        <v>0.12505211882524878</v>
      </c>
      <c r="F41" s="52">
        <f t="shared" si="14"/>
        <v>4.959986073055446E-2</v>
      </c>
      <c r="H41" s="19">
        <v>2832.4179999999997</v>
      </c>
      <c r="I41" s="140">
        <v>3148.0529999999999</v>
      </c>
      <c r="J41" s="247">
        <f t="shared" si="15"/>
        <v>0.10129951458871475</v>
      </c>
      <c r="K41" s="215">
        <f t="shared" si="16"/>
        <v>0.11347327149288336</v>
      </c>
      <c r="L41" s="52">
        <f t="shared" si="17"/>
        <v>0.11143658880857284</v>
      </c>
      <c r="N41" s="40">
        <f t="shared" si="11"/>
        <v>2.1072077145750083</v>
      </c>
      <c r="O41" s="143">
        <f t="shared" si="11"/>
        <v>2.231352958229464</v>
      </c>
      <c r="P41" s="52">
        <f t="shared" si="18"/>
        <v>5.8914573440375755E-2</v>
      </c>
    </row>
    <row r="42" spans="1:17" ht="20.100000000000001" customHeight="1" x14ac:dyDescent="0.25">
      <c r="A42" s="38" t="s">
        <v>173</v>
      </c>
      <c r="B42" s="19">
        <v>8254.44</v>
      </c>
      <c r="C42" s="140">
        <v>8515.0800000000017</v>
      </c>
      <c r="D42" s="247">
        <f t="shared" si="12"/>
        <v>8.1066293942655382E-2</v>
      </c>
      <c r="E42" s="215">
        <f t="shared" si="13"/>
        <v>7.5475504506682944E-2</v>
      </c>
      <c r="F42" s="52">
        <f t="shared" si="14"/>
        <v>3.1575733786907555E-2</v>
      </c>
      <c r="H42" s="19">
        <v>2952.6059999999989</v>
      </c>
      <c r="I42" s="140">
        <v>3102.3469999999988</v>
      </c>
      <c r="J42" s="247">
        <f t="shared" si="15"/>
        <v>0.1055979571418225</v>
      </c>
      <c r="K42" s="215">
        <f t="shared" si="16"/>
        <v>0.1118257740248122</v>
      </c>
      <c r="L42" s="52">
        <f t="shared" si="17"/>
        <v>5.0714860025347114E-2</v>
      </c>
      <c r="N42" s="40">
        <f t="shared" si="11"/>
        <v>3.576991291959235</v>
      </c>
      <c r="O42" s="143">
        <f t="shared" si="11"/>
        <v>3.6433562573692768</v>
      </c>
      <c r="P42" s="52">
        <f t="shared" si="18"/>
        <v>1.8553292416233845E-2</v>
      </c>
    </row>
    <row r="43" spans="1:17" ht="20.100000000000001" customHeight="1" x14ac:dyDescent="0.25">
      <c r="A43" s="38" t="s">
        <v>174</v>
      </c>
      <c r="B43" s="19">
        <v>9734.8800000000028</v>
      </c>
      <c r="C43" s="140">
        <v>8153.739999999998</v>
      </c>
      <c r="D43" s="247">
        <f t="shared" si="12"/>
        <v>9.5605594513556005E-2</v>
      </c>
      <c r="E43" s="215">
        <f t="shared" si="13"/>
        <v>7.2272678602704921E-2</v>
      </c>
      <c r="F43" s="52">
        <f t="shared" si="14"/>
        <v>-0.16242008119257806</v>
      </c>
      <c r="H43" s="19">
        <v>3120.3829999999998</v>
      </c>
      <c r="I43" s="140">
        <v>2956.1729999999993</v>
      </c>
      <c r="J43" s="247">
        <f t="shared" si="15"/>
        <v>0.11159838810192475</v>
      </c>
      <c r="K43" s="215">
        <f t="shared" si="16"/>
        <v>0.10655685320702396</v>
      </c>
      <c r="L43" s="52">
        <f t="shared" si="17"/>
        <v>-5.2624950206433152E-2</v>
      </c>
      <c r="N43" s="40">
        <f t="shared" si="11"/>
        <v>3.2053635997567498</v>
      </c>
      <c r="O43" s="143">
        <f t="shared" si="11"/>
        <v>3.6255423891367644</v>
      </c>
      <c r="P43" s="52">
        <f t="shared" si="18"/>
        <v>0.13108615490982095</v>
      </c>
    </row>
    <row r="44" spans="1:17" ht="20.100000000000001" customHeight="1" x14ac:dyDescent="0.25">
      <c r="A44" s="38" t="s">
        <v>176</v>
      </c>
      <c r="B44" s="19">
        <v>5153.5199999999995</v>
      </c>
      <c r="C44" s="140">
        <v>5170.83</v>
      </c>
      <c r="D44" s="247">
        <f t="shared" si="12"/>
        <v>5.061236948349656E-2</v>
      </c>
      <c r="E44" s="215">
        <f t="shared" si="13"/>
        <v>4.5832922646445041E-2</v>
      </c>
      <c r="F44" s="52">
        <f t="shared" si="14"/>
        <v>3.3588692776976518E-3</v>
      </c>
      <c r="H44" s="19">
        <v>1431.1230000000003</v>
      </c>
      <c r="I44" s="140">
        <v>2122.5170000000007</v>
      </c>
      <c r="J44" s="247">
        <f t="shared" si="15"/>
        <v>5.1183146420035908E-2</v>
      </c>
      <c r="K44" s="215">
        <f t="shared" si="16"/>
        <v>7.6507272205792093E-2</v>
      </c>
      <c r="L44" s="52">
        <f t="shared" si="17"/>
        <v>0.4831129120278273</v>
      </c>
      <c r="N44" s="40">
        <f t="shared" si="11"/>
        <v>2.7769815582359247</v>
      </c>
      <c r="O44" s="143">
        <f t="shared" si="11"/>
        <v>4.1047897532891255</v>
      </c>
      <c r="P44" s="52">
        <f t="shared" si="18"/>
        <v>0.47814800610224067</v>
      </c>
    </row>
    <row r="45" spans="1:17" ht="20.100000000000001" customHeight="1" x14ac:dyDescent="0.25">
      <c r="A45" s="38" t="s">
        <v>177</v>
      </c>
      <c r="B45" s="19">
        <v>7784.6499999999987</v>
      </c>
      <c r="C45" s="140">
        <v>23372.899999999991</v>
      </c>
      <c r="D45" s="247">
        <f t="shared" si="12"/>
        <v>7.645251829811496E-2</v>
      </c>
      <c r="E45" s="215">
        <f t="shared" si="13"/>
        <v>0.2071714439892812</v>
      </c>
      <c r="F45" s="52">
        <f t="shared" si="14"/>
        <v>2.0024342777131916</v>
      </c>
      <c r="H45" s="19">
        <v>1665.8350000000003</v>
      </c>
      <c r="I45" s="140">
        <v>1833.4079999999999</v>
      </c>
      <c r="J45" s="247">
        <f t="shared" si="15"/>
        <v>5.9577462396048775E-2</v>
      </c>
      <c r="K45" s="215">
        <f t="shared" si="16"/>
        <v>6.6086182075468319E-2</v>
      </c>
      <c r="L45" s="52">
        <f t="shared" si="17"/>
        <v>0.10059399640420547</v>
      </c>
      <c r="N45" s="40">
        <f t="shared" si="11"/>
        <v>2.1398971052006202</v>
      </c>
      <c r="O45" s="143">
        <f t="shared" si="11"/>
        <v>0.78441614005964189</v>
      </c>
      <c r="P45" s="52">
        <f t="shared" si="18"/>
        <v>-0.63343277667264231</v>
      </c>
    </row>
    <row r="46" spans="1:17" ht="20.100000000000001" customHeight="1" x14ac:dyDescent="0.25">
      <c r="A46" s="38" t="s">
        <v>179</v>
      </c>
      <c r="B46" s="19">
        <v>5560.34</v>
      </c>
      <c r="C46" s="140">
        <v>6375.03</v>
      </c>
      <c r="D46" s="247">
        <f t="shared" si="12"/>
        <v>5.4607721039962059E-2</v>
      </c>
      <c r="E46" s="215">
        <f t="shared" si="13"/>
        <v>5.6506645327494144E-2</v>
      </c>
      <c r="F46" s="52">
        <f t="shared" si="14"/>
        <v>0.14651801868231071</v>
      </c>
      <c r="H46" s="19">
        <v>1441.8920000000001</v>
      </c>
      <c r="I46" s="140">
        <v>1482.1320000000003</v>
      </c>
      <c r="J46" s="247">
        <f t="shared" si="15"/>
        <v>5.1568292423417414E-2</v>
      </c>
      <c r="K46" s="215">
        <f t="shared" si="16"/>
        <v>5.3424248837071753E-2</v>
      </c>
      <c r="L46" s="52">
        <f t="shared" si="17"/>
        <v>2.7907776726689818E-2</v>
      </c>
      <c r="N46" s="40">
        <f t="shared" si="11"/>
        <v>2.5931723599635994</v>
      </c>
      <c r="O46" s="143">
        <f t="shared" si="11"/>
        <v>2.3249020004611749</v>
      </c>
      <c r="P46" s="52">
        <f t="shared" si="18"/>
        <v>-0.10345257555737261</v>
      </c>
    </row>
    <row r="47" spans="1:17" ht="20.100000000000001" customHeight="1" x14ac:dyDescent="0.25">
      <c r="A47" s="38" t="s">
        <v>183</v>
      </c>
      <c r="B47" s="19">
        <v>1699.5399999999997</v>
      </c>
      <c r="C47" s="140">
        <v>1929.0099999999995</v>
      </c>
      <c r="D47" s="247">
        <f t="shared" si="12"/>
        <v>1.6691066772222041E-2</v>
      </c>
      <c r="E47" s="215">
        <f t="shared" si="13"/>
        <v>1.7098254267539047E-2</v>
      </c>
      <c r="F47" s="52">
        <f t="shared" si="14"/>
        <v>0.13501888746366655</v>
      </c>
      <c r="H47" s="19">
        <v>509.72400000000005</v>
      </c>
      <c r="I47" s="140">
        <v>612.56299999999987</v>
      </c>
      <c r="J47" s="247">
        <f t="shared" si="15"/>
        <v>1.8229934202585226E-2</v>
      </c>
      <c r="K47" s="215">
        <f t="shared" si="16"/>
        <v>2.2080164344594928E-2</v>
      </c>
      <c r="L47" s="52">
        <f t="shared" si="17"/>
        <v>0.20175428270985832</v>
      </c>
      <c r="N47" s="40">
        <f t="shared" si="11"/>
        <v>2.9991880155806871</v>
      </c>
      <c r="O47" s="143">
        <f t="shared" si="11"/>
        <v>3.175530453445031</v>
      </c>
      <c r="P47" s="52">
        <f t="shared" si="18"/>
        <v>5.8796726630091375E-2</v>
      </c>
    </row>
    <row r="48" spans="1:17" ht="20.100000000000001" customHeight="1" x14ac:dyDescent="0.25">
      <c r="A48" s="38" t="s">
        <v>184</v>
      </c>
      <c r="B48" s="19">
        <v>4180.3200000000006</v>
      </c>
      <c r="C48" s="140">
        <v>1823.89</v>
      </c>
      <c r="D48" s="247">
        <f t="shared" si="12"/>
        <v>4.1054638460557132E-2</v>
      </c>
      <c r="E48" s="215">
        <f t="shared" si="13"/>
        <v>1.616649731003043E-2</v>
      </c>
      <c r="F48" s="52">
        <f t="shared" si="14"/>
        <v>-0.56369608068281851</v>
      </c>
      <c r="H48" s="19">
        <v>1001.797</v>
      </c>
      <c r="I48" s="140">
        <v>496.16900000000004</v>
      </c>
      <c r="J48" s="247">
        <f t="shared" si="15"/>
        <v>3.582859232515493E-2</v>
      </c>
      <c r="K48" s="215">
        <f t="shared" si="16"/>
        <v>1.7884679718973107E-2</v>
      </c>
      <c r="L48" s="52">
        <f t="shared" si="17"/>
        <v>-0.50472101633364841</v>
      </c>
      <c r="N48" s="40">
        <f t="shared" si="11"/>
        <v>2.3964600796111299</v>
      </c>
      <c r="O48" s="143">
        <f t="shared" si="11"/>
        <v>2.7203888392392086</v>
      </c>
      <c r="P48" s="52">
        <f t="shared" si="18"/>
        <v>0.13516968731673681</v>
      </c>
    </row>
    <row r="49" spans="1:16" ht="20.100000000000001" customHeight="1" x14ac:dyDescent="0.25">
      <c r="A49" s="38" t="s">
        <v>185</v>
      </c>
      <c r="B49" s="19">
        <v>2217.9999999999995</v>
      </c>
      <c r="C49" s="140">
        <v>2003.3100000000002</v>
      </c>
      <c r="D49" s="247">
        <f t="shared" si="12"/>
        <v>2.1782827177229416E-2</v>
      </c>
      <c r="E49" s="215">
        <f t="shared" si="13"/>
        <v>1.7756830579781162E-2</v>
      </c>
      <c r="F49" s="52">
        <f t="shared" si="14"/>
        <v>-9.6794409377817595E-2</v>
      </c>
      <c r="H49" s="19">
        <v>517.12200000000007</v>
      </c>
      <c r="I49" s="140">
        <v>480.13200000000001</v>
      </c>
      <c r="J49" s="247">
        <f t="shared" si="15"/>
        <v>1.8494518670318209E-2</v>
      </c>
      <c r="K49" s="215">
        <f t="shared" si="16"/>
        <v>1.7306617388087517E-2</v>
      </c>
      <c r="L49" s="52">
        <f t="shared" si="17"/>
        <v>-7.1530509241533063E-2</v>
      </c>
      <c r="N49" s="40">
        <f t="shared" si="11"/>
        <v>2.331478809738504</v>
      </c>
      <c r="O49" s="143">
        <f t="shared" si="11"/>
        <v>2.3966934723033377</v>
      </c>
      <c r="P49" s="52">
        <f t="shared" si="18"/>
        <v>2.7971372629437784E-2</v>
      </c>
    </row>
    <row r="50" spans="1:16" ht="20.100000000000001" customHeight="1" x14ac:dyDescent="0.25">
      <c r="A50" s="38" t="s">
        <v>186</v>
      </c>
      <c r="B50" s="19">
        <v>1802.83</v>
      </c>
      <c r="C50" s="140">
        <v>1319.69</v>
      </c>
      <c r="D50" s="247">
        <f t="shared" si="12"/>
        <v>1.7705470838559296E-2</v>
      </c>
      <c r="E50" s="215">
        <f t="shared" si="13"/>
        <v>1.1697396682406318E-2</v>
      </c>
      <c r="F50" s="52">
        <f t="shared" si="14"/>
        <v>-0.26798977163681537</v>
      </c>
      <c r="H50" s="19">
        <v>615.10699999999997</v>
      </c>
      <c r="I50" s="140">
        <v>466.42299999999994</v>
      </c>
      <c r="J50" s="247">
        <f t="shared" si="15"/>
        <v>2.1998885941312534E-2</v>
      </c>
      <c r="K50" s="215">
        <f t="shared" si="16"/>
        <v>1.6812469075179207E-2</v>
      </c>
      <c r="L50" s="52">
        <f t="shared" si="17"/>
        <v>-0.24172054618139613</v>
      </c>
      <c r="N50" s="40">
        <f t="shared" si="11"/>
        <v>3.4118968510619414</v>
      </c>
      <c r="O50" s="143">
        <f t="shared" si="11"/>
        <v>3.5343376095901302</v>
      </c>
      <c r="P50" s="52">
        <f t="shared" si="18"/>
        <v>3.5886418573902533E-2</v>
      </c>
    </row>
    <row r="51" spans="1:16" ht="20.100000000000001" customHeight="1" x14ac:dyDescent="0.25">
      <c r="A51" s="38" t="s">
        <v>189</v>
      </c>
      <c r="B51" s="19">
        <v>1605.73</v>
      </c>
      <c r="C51" s="140">
        <v>1157.2</v>
      </c>
      <c r="D51" s="247">
        <f t="shared" si="12"/>
        <v>1.5769765141250044E-2</v>
      </c>
      <c r="E51" s="215">
        <f t="shared" si="13"/>
        <v>1.0257126628890566E-2</v>
      </c>
      <c r="F51" s="52">
        <f t="shared" si="14"/>
        <v>-0.27933089622788387</v>
      </c>
      <c r="H51" s="19">
        <v>484.84799999999996</v>
      </c>
      <c r="I51" s="140">
        <v>360.59699999999998</v>
      </c>
      <c r="J51" s="247">
        <f t="shared" si="15"/>
        <v>1.7340260882860215E-2</v>
      </c>
      <c r="K51" s="215">
        <f t="shared" si="16"/>
        <v>1.2997913720169025E-2</v>
      </c>
      <c r="L51" s="52">
        <f t="shared" si="17"/>
        <v>-0.25626794376794376</v>
      </c>
      <c r="N51" s="40">
        <f t="shared" si="11"/>
        <v>3.01948646410044</v>
      </c>
      <c r="O51" s="143">
        <f t="shared" si="11"/>
        <v>3.1161164880746628</v>
      </c>
      <c r="P51" s="52">
        <f t="shared" si="18"/>
        <v>3.2002138483840058E-2</v>
      </c>
    </row>
    <row r="52" spans="1:16" ht="20.100000000000001" customHeight="1" x14ac:dyDescent="0.25">
      <c r="A52" s="38" t="s">
        <v>190</v>
      </c>
      <c r="B52" s="19">
        <v>273.42</v>
      </c>
      <c r="C52" s="140">
        <v>1084.81</v>
      </c>
      <c r="D52" s="247">
        <f t="shared" si="12"/>
        <v>2.6852392275915548E-3</v>
      </c>
      <c r="E52" s="215">
        <f t="shared" si="13"/>
        <v>9.6154800711085158E-3</v>
      </c>
      <c r="F52" s="52">
        <f t="shared" si="14"/>
        <v>2.9675590666374072</v>
      </c>
      <c r="H52" s="19">
        <v>119.944</v>
      </c>
      <c r="I52" s="140">
        <v>235.44800000000001</v>
      </c>
      <c r="J52" s="247">
        <f t="shared" si="15"/>
        <v>4.289716058091992E-3</v>
      </c>
      <c r="K52" s="215">
        <f t="shared" si="16"/>
        <v>8.4868503886231916E-3</v>
      </c>
      <c r="L52" s="52">
        <f t="shared" si="17"/>
        <v>0.96298272527179352</v>
      </c>
      <c r="N52" s="40">
        <f t="shared" ref="N52:N53" si="19">(H52/B52)*10</f>
        <v>4.3868041840392067</v>
      </c>
      <c r="O52" s="143">
        <f t="shared" ref="O52:O53" si="20">(I52/C52)*10</f>
        <v>2.1704077211677624</v>
      </c>
      <c r="P52" s="52">
        <f t="shared" ref="P52:P53" si="21">(O52-N52)/N52</f>
        <v>-0.50524171353157332</v>
      </c>
    </row>
    <row r="53" spans="1:16" ht="20.100000000000001" customHeight="1" x14ac:dyDescent="0.25">
      <c r="A53" s="38" t="s">
        <v>191</v>
      </c>
      <c r="B53" s="19">
        <v>485.1</v>
      </c>
      <c r="C53" s="140">
        <v>404.96999999999997</v>
      </c>
      <c r="D53" s="247">
        <f t="shared" si="12"/>
        <v>4.7641341134688877E-3</v>
      </c>
      <c r="E53" s="215">
        <f t="shared" si="13"/>
        <v>3.5895511328221672E-3</v>
      </c>
      <c r="F53" s="52">
        <f t="shared" si="14"/>
        <v>-0.16518243661100815</v>
      </c>
      <c r="H53" s="19">
        <v>222.98299999999998</v>
      </c>
      <c r="I53" s="140">
        <v>165.13200000000001</v>
      </c>
      <c r="J53" s="247">
        <f t="shared" si="15"/>
        <v>7.9748362217495362E-3</v>
      </c>
      <c r="K53" s="215">
        <f t="shared" si="16"/>
        <v>5.9522721720894839E-3</v>
      </c>
      <c r="L53" s="52">
        <f t="shared" si="17"/>
        <v>-0.25944130270020577</v>
      </c>
      <c r="N53" s="40">
        <f t="shared" si="19"/>
        <v>4.596639868068439</v>
      </c>
      <c r="O53" s="143">
        <f t="shared" si="20"/>
        <v>4.0776353803985481</v>
      </c>
      <c r="P53" s="52">
        <f t="shared" si="21"/>
        <v>-0.11290953882971533</v>
      </c>
    </row>
    <row r="54" spans="1:16" ht="20.100000000000001" customHeight="1" x14ac:dyDescent="0.25">
      <c r="A54" s="38" t="s">
        <v>192</v>
      </c>
      <c r="B54" s="19">
        <v>218.57000000000002</v>
      </c>
      <c r="C54" s="140">
        <v>626.41000000000008</v>
      </c>
      <c r="D54" s="247">
        <f t="shared" si="12"/>
        <v>2.146561107361152E-3</v>
      </c>
      <c r="E54" s="215">
        <f t="shared" si="13"/>
        <v>5.5523390006942102E-3</v>
      </c>
      <c r="F54" s="52">
        <f t="shared" si="14"/>
        <v>1.8659468362538316</v>
      </c>
      <c r="H54" s="19">
        <v>85.204000000000008</v>
      </c>
      <c r="I54" s="140">
        <v>151.59100000000001</v>
      </c>
      <c r="J54" s="247">
        <f t="shared" si="15"/>
        <v>3.0472634480563439E-3</v>
      </c>
      <c r="K54" s="215">
        <f t="shared" si="16"/>
        <v>5.4641795099630418E-3</v>
      </c>
      <c r="L54" s="52">
        <f t="shared" si="17"/>
        <v>0.77915356086568699</v>
      </c>
      <c r="N54" s="40">
        <f t="shared" ref="N54" si="22">(H54/B54)*10</f>
        <v>3.8982477009653662</v>
      </c>
      <c r="O54" s="143">
        <f t="shared" ref="O54" si="23">(I54/C54)*10</f>
        <v>2.4199964879232452</v>
      </c>
      <c r="P54" s="52">
        <f t="shared" ref="P54" si="24">(O54-N54)/N54</f>
        <v>-0.37920915407095485</v>
      </c>
    </row>
    <row r="55" spans="1:16" ht="20.100000000000001" customHeight="1" x14ac:dyDescent="0.25">
      <c r="A55" s="38" t="s">
        <v>193</v>
      </c>
      <c r="B55" s="19">
        <v>340.83000000000004</v>
      </c>
      <c r="C55" s="140">
        <v>334.15</v>
      </c>
      <c r="D55" s="247">
        <f t="shared" si="12"/>
        <v>3.3472682537489203E-3</v>
      </c>
      <c r="E55" s="215">
        <f t="shared" si="13"/>
        <v>2.9618206559313708E-3</v>
      </c>
      <c r="F55" s="52">
        <f t="shared" si="14"/>
        <v>-1.9599213684241595E-2</v>
      </c>
      <c r="H55" s="19">
        <v>121.67600000000002</v>
      </c>
      <c r="I55" s="140">
        <v>127.88</v>
      </c>
      <c r="J55" s="247">
        <f t="shared" si="15"/>
        <v>4.3516598669745988E-3</v>
      </c>
      <c r="K55" s="215">
        <f t="shared" si="16"/>
        <v>4.6095037022915192E-3</v>
      </c>
      <c r="L55" s="52">
        <f t="shared" si="17"/>
        <v>5.0987869423715262E-2</v>
      </c>
      <c r="N55" s="40">
        <f t="shared" si="11"/>
        <v>3.5699909045565237</v>
      </c>
      <c r="O55" s="143">
        <f t="shared" si="11"/>
        <v>3.8270237917103103</v>
      </c>
      <c r="P55" s="52">
        <f t="shared" si="18"/>
        <v>7.199819103900941E-2</v>
      </c>
    </row>
    <row r="56" spans="1:16" ht="20.100000000000001" customHeight="1" x14ac:dyDescent="0.25">
      <c r="A56" s="38" t="s">
        <v>194</v>
      </c>
      <c r="B56" s="19">
        <v>616.11</v>
      </c>
      <c r="C56" s="140">
        <v>442.62</v>
      </c>
      <c r="D56" s="247">
        <f t="shared" si="12"/>
        <v>6.0507744148615055E-3</v>
      </c>
      <c r="E56" s="215">
        <f t="shared" si="13"/>
        <v>3.923271161838526E-3</v>
      </c>
      <c r="F56" s="52">
        <f t="shared" si="14"/>
        <v>-0.28158932658129232</v>
      </c>
      <c r="H56" s="19">
        <v>190.46899999999997</v>
      </c>
      <c r="I56" s="140">
        <v>115.126</v>
      </c>
      <c r="J56" s="247">
        <f t="shared" si="15"/>
        <v>6.8119949965710948E-3</v>
      </c>
      <c r="K56" s="215">
        <f t="shared" si="16"/>
        <v>4.149778880434888E-3</v>
      </c>
      <c r="L56" s="52">
        <f t="shared" si="17"/>
        <v>-0.39556568260451819</v>
      </c>
      <c r="N56" s="40">
        <f t="shared" ref="N56" si="25">(H56/B56)*10</f>
        <v>3.0914771712843478</v>
      </c>
      <c r="O56" s="143">
        <f t="shared" ref="O56" si="26">(I56/C56)*10</f>
        <v>2.6010121548958476</v>
      </c>
      <c r="P56" s="52">
        <f t="shared" ref="P56" si="27">(O56-N56)/N56</f>
        <v>-0.15865069971865184</v>
      </c>
    </row>
    <row r="57" spans="1:16" ht="20.100000000000001" customHeight="1" x14ac:dyDescent="0.25">
      <c r="A57" s="38" t="s">
        <v>195</v>
      </c>
      <c r="B57" s="19">
        <v>201.25000000000003</v>
      </c>
      <c r="C57" s="140">
        <v>241.32</v>
      </c>
      <c r="D57" s="247">
        <f t="shared" si="12"/>
        <v>1.9764625651115517E-3</v>
      </c>
      <c r="E57" s="215">
        <f t="shared" si="13"/>
        <v>2.1389991341893115E-3</v>
      </c>
      <c r="F57" s="52">
        <f t="shared" si="14"/>
        <v>0.19910559006211159</v>
      </c>
      <c r="H57" s="19">
        <v>50.945999999999998</v>
      </c>
      <c r="I57" s="140">
        <v>73.203000000000017</v>
      </c>
      <c r="J57" s="247">
        <f t="shared" si="15"/>
        <v>1.8220492421092726E-3</v>
      </c>
      <c r="K57" s="215">
        <f t="shared" si="16"/>
        <v>2.6386416915768389E-3</v>
      </c>
      <c r="L57" s="52">
        <f t="shared" si="17"/>
        <v>0.43687433753385979</v>
      </c>
      <c r="N57" s="40">
        <f t="shared" ref="N57" si="28">(H57/B57)*10</f>
        <v>2.5314782608695645</v>
      </c>
      <c r="O57" s="143">
        <f t="shared" ref="O57" si="29">(I57/C57)*10</f>
        <v>3.033441074092492</v>
      </c>
      <c r="P57" s="52">
        <f t="shared" ref="P57" si="30">(O57-N57)/N57</f>
        <v>0.19828841550095039</v>
      </c>
    </row>
    <row r="58" spans="1:16" ht="20.100000000000001" customHeight="1" x14ac:dyDescent="0.25">
      <c r="A58" s="38" t="s">
        <v>196</v>
      </c>
      <c r="B58" s="19">
        <v>202.98000000000002</v>
      </c>
      <c r="C58" s="140">
        <v>171.51999999999998</v>
      </c>
      <c r="D58" s="247">
        <f t="shared" si="12"/>
        <v>1.9934527774725106E-3</v>
      </c>
      <c r="E58" s="215">
        <f t="shared" si="13"/>
        <v>1.520309678004934E-3</v>
      </c>
      <c r="F58" s="52">
        <f t="shared" si="14"/>
        <v>-0.15499063947186931</v>
      </c>
      <c r="H58" s="19">
        <v>76.466000000000008</v>
      </c>
      <c r="I58" s="140">
        <v>64.72699999999999</v>
      </c>
      <c r="J58" s="247">
        <f t="shared" si="15"/>
        <v>2.7347547863841646E-3</v>
      </c>
      <c r="K58" s="215">
        <f t="shared" si="16"/>
        <v>2.3331196914155704E-3</v>
      </c>
      <c r="L58" s="52">
        <f t="shared" si="17"/>
        <v>-0.15351921115266939</v>
      </c>
      <c r="N58" s="40">
        <f t="shared" ref="N58" si="31">(H58/B58)*10</f>
        <v>3.767169179229481</v>
      </c>
      <c r="O58" s="143">
        <f t="shared" ref="O58" si="32">(I58/C58)*10</f>
        <v>3.7737290111940296</v>
      </c>
      <c r="P58" s="52">
        <f t="shared" ref="P58" si="33">(O58-N58)/N58</f>
        <v>1.7413159994822121E-3</v>
      </c>
    </row>
    <row r="59" spans="1:16" ht="20.100000000000001" customHeight="1" x14ac:dyDescent="0.25">
      <c r="A59" s="38" t="s">
        <v>197</v>
      </c>
      <c r="B59" s="19">
        <v>10.280000000000001</v>
      </c>
      <c r="C59" s="140">
        <v>179.98000000000002</v>
      </c>
      <c r="D59" s="247">
        <f t="shared" si="12"/>
        <v>1.0095918096569815E-4</v>
      </c>
      <c r="E59" s="215">
        <f t="shared" si="13"/>
        <v>1.5952969673934706E-3</v>
      </c>
      <c r="F59" s="52">
        <f t="shared" si="14"/>
        <v>16.507782101167315</v>
      </c>
      <c r="H59" s="19">
        <v>7.9720000000000004</v>
      </c>
      <c r="I59" s="140">
        <v>54.579000000000001</v>
      </c>
      <c r="J59" s="247">
        <f t="shared" si="15"/>
        <v>2.8511318961439805E-4</v>
      </c>
      <c r="K59" s="215">
        <f t="shared" si="16"/>
        <v>1.9673295477585927E-3</v>
      </c>
      <c r="L59" s="52">
        <f t="shared" si="17"/>
        <v>5.8463371801304564</v>
      </c>
      <c r="N59" s="40">
        <f t="shared" ref="N59" si="34">(H59/B59)*10</f>
        <v>7.7548638132295711</v>
      </c>
      <c r="O59" s="143">
        <f t="shared" ref="O59" si="35">(I59/C59)*10</f>
        <v>3.0325036115123898</v>
      </c>
      <c r="P59" s="52">
        <f t="shared" ref="P59" si="36">(O59-N59)/N59</f>
        <v>-0.60895462711556236</v>
      </c>
    </row>
    <row r="60" spans="1:16" ht="20.100000000000001" customHeight="1" x14ac:dyDescent="0.25">
      <c r="A60" s="38" t="s">
        <v>198</v>
      </c>
      <c r="B60" s="19">
        <v>227.37</v>
      </c>
      <c r="C60" s="140">
        <v>120.47999999999999</v>
      </c>
      <c r="D60" s="247">
        <f t="shared" si="12"/>
        <v>2.2329853089660297E-3</v>
      </c>
      <c r="E60" s="215">
        <f t="shared" si="13"/>
        <v>1.0679040928523464E-3</v>
      </c>
      <c r="F60" s="52">
        <f t="shared" si="14"/>
        <v>-0.47011479086950791</v>
      </c>
      <c r="H60" s="19">
        <v>13.371</v>
      </c>
      <c r="I60" s="140">
        <v>16.763999999999999</v>
      </c>
      <c r="J60" s="247">
        <f t="shared" si="15"/>
        <v>4.7820477400076721E-4</v>
      </c>
      <c r="K60" s="215">
        <f t="shared" si="16"/>
        <v>6.0426743873330491E-4</v>
      </c>
      <c r="L60" s="52">
        <f t="shared" si="17"/>
        <v>0.25375813327350227</v>
      </c>
      <c r="N60" s="40">
        <f t="shared" si="11"/>
        <v>0.58807230505343711</v>
      </c>
      <c r="O60" s="143">
        <f t="shared" si="11"/>
        <v>1.391434262948207</v>
      </c>
      <c r="P60" s="52">
        <f t="shared" si="18"/>
        <v>1.3660938476294506</v>
      </c>
    </row>
    <row r="61" spans="1:16" ht="20.100000000000001" customHeight="1" thickBot="1" x14ac:dyDescent="0.3">
      <c r="A61" s="8" t="s">
        <v>17</v>
      </c>
      <c r="B61" s="19">
        <f>B62-SUM(B39:B60)</f>
        <v>141.26000000000931</v>
      </c>
      <c r="C61" s="140">
        <f>C62-SUM(C39:C60)</f>
        <v>53.420000000012806</v>
      </c>
      <c r="D61" s="247">
        <f t="shared" si="12"/>
        <v>1.387304854398391E-3</v>
      </c>
      <c r="E61" s="215">
        <f t="shared" si="13"/>
        <v>4.7350130013434617E-4</v>
      </c>
      <c r="F61" s="52">
        <f t="shared" si="14"/>
        <v>-0.62183208268434598</v>
      </c>
      <c r="H61" s="19">
        <f>H62-SUM(H39:H60)</f>
        <v>52.31699999999546</v>
      </c>
      <c r="I61" s="140">
        <f>I62-SUM(I39:I60)</f>
        <v>27.019999999996799</v>
      </c>
      <c r="J61" s="247">
        <f t="shared" si="15"/>
        <v>1.871082130087201E-3</v>
      </c>
      <c r="K61" s="215">
        <f t="shared" si="16"/>
        <v>9.7395050074993816E-4</v>
      </c>
      <c r="L61" s="52">
        <f t="shared" si="17"/>
        <v>-0.48353307720245536</v>
      </c>
      <c r="N61" s="40">
        <f t="shared" si="11"/>
        <v>3.7035962055778002</v>
      </c>
      <c r="O61" s="143">
        <f t="shared" si="11"/>
        <v>5.0580307001105052</v>
      </c>
      <c r="P61" s="52">
        <f t="shared" si="18"/>
        <v>0.36570792801139046</v>
      </c>
    </row>
    <row r="62" spans="1:16" s="1" customFormat="1" ht="26.25" customHeight="1" thickBot="1" x14ac:dyDescent="0.3">
      <c r="A62" s="12" t="s">
        <v>18</v>
      </c>
      <c r="B62" s="17">
        <v>101823.33</v>
      </c>
      <c r="C62" s="145">
        <v>112819.11999999998</v>
      </c>
      <c r="D62" s="253">
        <f>SUM(D39:D61)</f>
        <v>1</v>
      </c>
      <c r="E62" s="254">
        <f>SUM(E39:E61)</f>
        <v>1.0000000000000002</v>
      </c>
      <c r="F62" s="57">
        <f t="shared" si="14"/>
        <v>0.10798890588237468</v>
      </c>
      <c r="H62" s="17">
        <v>27960.824999999997</v>
      </c>
      <c r="I62" s="145">
        <v>27742.683000000001</v>
      </c>
      <c r="J62" s="253">
        <f t="shared" si="15"/>
        <v>1</v>
      </c>
      <c r="K62" s="254">
        <f t="shared" si="16"/>
        <v>1</v>
      </c>
      <c r="L62" s="57">
        <f t="shared" si="17"/>
        <v>-7.8017011300630865E-3</v>
      </c>
      <c r="N62" s="37">
        <f t="shared" si="11"/>
        <v>2.7460136100439847</v>
      </c>
      <c r="O62" s="150">
        <f t="shared" si="11"/>
        <v>2.4590408966139785</v>
      </c>
      <c r="P62" s="57">
        <f t="shared" si="18"/>
        <v>-0.10450520433706428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B37</f>
        <v>ago</v>
      </c>
      <c r="C66" s="365"/>
      <c r="D66" s="363" t="str">
        <f>B66</f>
        <v>ago</v>
      </c>
      <c r="E66" s="365"/>
      <c r="F66" s="131" t="str">
        <f>F5</f>
        <v>2024 /2023</v>
      </c>
      <c r="H66" s="366" t="str">
        <f>B66</f>
        <v>ago</v>
      </c>
      <c r="I66" s="365"/>
      <c r="J66" s="363" t="str">
        <f>B66</f>
        <v>ago</v>
      </c>
      <c r="K66" s="364"/>
      <c r="L66" s="131" t="str">
        <f>F66</f>
        <v>2024 /2023</v>
      </c>
      <c r="N66" s="366" t="str">
        <f>B66</f>
        <v>ago</v>
      </c>
      <c r="O66" s="364"/>
      <c r="P66" s="131" t="str">
        <f>L66</f>
        <v>2024 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165</v>
      </c>
      <c r="B68" s="39">
        <v>23776.01</v>
      </c>
      <c r="C68" s="147">
        <v>29405.170000000002</v>
      </c>
      <c r="D68" s="247">
        <f>B68/$B$96</f>
        <v>0.14542012428718118</v>
      </c>
      <c r="E68" s="246">
        <f>C68/$C$96</f>
        <v>0.18001202807644942</v>
      </c>
      <c r="F68" s="52">
        <f>(C68-B68)/B68</f>
        <v>0.23675797579156485</v>
      </c>
      <c r="H68" s="19">
        <v>6813.722999999999</v>
      </c>
      <c r="I68" s="147">
        <v>8740.9369999999981</v>
      </c>
      <c r="J68" s="245">
        <f>H68/$H$96</f>
        <v>0.16845595974515193</v>
      </c>
      <c r="K68" s="246">
        <f>I68/$I$96</f>
        <v>0.20097430821206108</v>
      </c>
      <c r="L68" s="52">
        <f t="shared" ref="L68:L70" si="37">(I68-H68)/H68</f>
        <v>0.28284302135557893</v>
      </c>
      <c r="N68" s="40">
        <f t="shared" ref="N68:O83" si="38">(H68/B68)*10</f>
        <v>2.8657974992439854</v>
      </c>
      <c r="O68" s="143">
        <f t="shared" si="38"/>
        <v>2.9725850930295583</v>
      </c>
      <c r="P68" s="52">
        <f t="shared" ref="P68:P69" si="39">(O68-N68)/N68</f>
        <v>3.7262784203609678E-2</v>
      </c>
    </row>
    <row r="69" spans="1:16" ht="20.100000000000001" customHeight="1" x14ac:dyDescent="0.25">
      <c r="A69" s="38" t="s">
        <v>166</v>
      </c>
      <c r="B69" s="19">
        <v>20437.869999999995</v>
      </c>
      <c r="C69" s="140">
        <v>18798.070000000003</v>
      </c>
      <c r="D69" s="247">
        <f t="shared" ref="D69:D95" si="40">B69/$B$96</f>
        <v>0.1250032110335271</v>
      </c>
      <c r="E69" s="215">
        <f t="shared" ref="E69:E95" si="41">C69/$C$96</f>
        <v>0.11507767867429645</v>
      </c>
      <c r="F69" s="52">
        <f>(C69-B69)/B69</f>
        <v>-8.0233409841631853E-2</v>
      </c>
      <c r="H69" s="19">
        <v>8254.15</v>
      </c>
      <c r="I69" s="140">
        <v>8114.1189999999997</v>
      </c>
      <c r="J69" s="214">
        <f t="shared" ref="J69:J95" si="42">H69/$H$96</f>
        <v>0.20406769693021654</v>
      </c>
      <c r="K69" s="215">
        <f t="shared" ref="K69:K95" si="43">I69/$I$96</f>
        <v>0.18656231623398511</v>
      </c>
      <c r="L69" s="52">
        <f t="shared" si="37"/>
        <v>-1.6964920676265875E-2</v>
      </c>
      <c r="N69" s="40">
        <f t="shared" si="38"/>
        <v>4.0386547130400583</v>
      </c>
      <c r="O69" s="143">
        <f t="shared" si="38"/>
        <v>4.3164638710250562</v>
      </c>
      <c r="P69" s="52">
        <f t="shared" si="39"/>
        <v>6.8787548756768999E-2</v>
      </c>
    </row>
    <row r="70" spans="1:16" ht="20.100000000000001" customHeight="1" x14ac:dyDescent="0.25">
      <c r="A70" s="38" t="s">
        <v>168</v>
      </c>
      <c r="B70" s="19">
        <v>12559.119999999999</v>
      </c>
      <c r="C70" s="140">
        <v>16021.64</v>
      </c>
      <c r="D70" s="247">
        <f t="shared" si="40"/>
        <v>7.6814772173195697E-2</v>
      </c>
      <c r="E70" s="215">
        <f t="shared" si="41"/>
        <v>9.8080980640845292E-2</v>
      </c>
      <c r="F70" s="52">
        <f>(C70-B70)/B70</f>
        <v>0.27569766034562937</v>
      </c>
      <c r="H70" s="19">
        <v>4025.9540000000006</v>
      </c>
      <c r="I70" s="140">
        <v>5648.7969999999987</v>
      </c>
      <c r="J70" s="214">
        <f t="shared" si="42"/>
        <v>9.9533829737403989E-2</v>
      </c>
      <c r="K70" s="215">
        <f t="shared" si="43"/>
        <v>0.12987887560628408</v>
      </c>
      <c r="L70" s="52">
        <f t="shared" si="37"/>
        <v>0.40309526636419535</v>
      </c>
      <c r="N70" s="40">
        <f t="shared" ref="N70" si="44">(H70/B70)*10</f>
        <v>3.2056019848524424</v>
      </c>
      <c r="O70" s="143">
        <f t="shared" ref="O70" si="45">(I70/C70)*10</f>
        <v>3.525729575748799</v>
      </c>
      <c r="P70" s="52">
        <f t="shared" ref="P70" si="46">(O70-N70)/N70</f>
        <v>9.9865046381013026E-2</v>
      </c>
    </row>
    <row r="71" spans="1:16" ht="20.100000000000001" customHeight="1" x14ac:dyDescent="0.25">
      <c r="A71" s="38" t="s">
        <v>169</v>
      </c>
      <c r="B71" s="19">
        <v>54239.979999999989</v>
      </c>
      <c r="C71" s="140">
        <v>44200.389999999992</v>
      </c>
      <c r="D71" s="247">
        <f t="shared" si="40"/>
        <v>0.33174551293233051</v>
      </c>
      <c r="E71" s="215">
        <f t="shared" si="41"/>
        <v>0.27058513335138046</v>
      </c>
      <c r="F71" s="52">
        <f t="shared" ref="F71:F96" si="47">(C71-B71)/B71</f>
        <v>-0.18509575409135473</v>
      </c>
      <c r="H71" s="19">
        <v>4985.1239999999998</v>
      </c>
      <c r="I71" s="140">
        <v>4737.4680000000008</v>
      </c>
      <c r="J71" s="214">
        <f t="shared" si="42"/>
        <v>0.12324742990999059</v>
      </c>
      <c r="K71" s="215">
        <f t="shared" si="43"/>
        <v>0.10892531933095696</v>
      </c>
      <c r="L71" s="52">
        <f t="shared" ref="L71:L96" si="48">(I71-H71)/H71</f>
        <v>-4.9679004975603222E-2</v>
      </c>
      <c r="N71" s="40">
        <f t="shared" ref="N71" si="49">(H71/B71)*10</f>
        <v>0.91908662208208802</v>
      </c>
      <c r="O71" s="143">
        <f t="shared" si="38"/>
        <v>1.0718158821675559</v>
      </c>
      <c r="P71" s="52">
        <f t="shared" ref="P71:P96" si="50">(O71-N71)/N71</f>
        <v>0.16617504424063617</v>
      </c>
    </row>
    <row r="72" spans="1:16" ht="20.100000000000001" customHeight="1" x14ac:dyDescent="0.25">
      <c r="A72" s="38" t="s">
        <v>170</v>
      </c>
      <c r="B72" s="19">
        <v>11536.230000000003</v>
      </c>
      <c r="C72" s="140">
        <v>10845.010000000002</v>
      </c>
      <c r="D72" s="247">
        <f t="shared" si="40"/>
        <v>7.0558516774072211E-2</v>
      </c>
      <c r="E72" s="215">
        <f t="shared" si="41"/>
        <v>6.639078245796147E-2</v>
      </c>
      <c r="F72" s="52">
        <f t="shared" si="47"/>
        <v>-5.9917321343281212E-2</v>
      </c>
      <c r="H72" s="19">
        <v>4706.6149999999998</v>
      </c>
      <c r="I72" s="140">
        <v>4229.2890000000007</v>
      </c>
      <c r="J72" s="214">
        <f t="shared" si="42"/>
        <v>0.1163618402121613</v>
      </c>
      <c r="K72" s="215">
        <f t="shared" si="43"/>
        <v>9.7241111679889691E-2</v>
      </c>
      <c r="L72" s="52">
        <f t="shared" si="48"/>
        <v>-0.10141598579871078</v>
      </c>
      <c r="N72" s="40">
        <f t="shared" si="38"/>
        <v>4.0798553773633142</v>
      </c>
      <c r="O72" s="143">
        <f t="shared" si="38"/>
        <v>3.8997557401975653</v>
      </c>
      <c r="P72" s="52">
        <f t="shared" si="50"/>
        <v>-4.4143632679975467E-2</v>
      </c>
    </row>
    <row r="73" spans="1:16" ht="20.100000000000001" customHeight="1" x14ac:dyDescent="0.25">
      <c r="A73" s="38" t="s">
        <v>175</v>
      </c>
      <c r="B73" s="19">
        <v>3737.9399999999996</v>
      </c>
      <c r="C73" s="140">
        <v>11825.98</v>
      </c>
      <c r="D73" s="247">
        <f t="shared" si="40"/>
        <v>2.2862191737723275E-2</v>
      </c>
      <c r="E73" s="215">
        <f t="shared" si="41"/>
        <v>7.2396066534950454E-2</v>
      </c>
      <c r="F73" s="52">
        <f t="shared" si="47"/>
        <v>2.1637693488927057</v>
      </c>
      <c r="H73" s="19">
        <v>731.79700000000003</v>
      </c>
      <c r="I73" s="140">
        <v>2598.7860000000001</v>
      </c>
      <c r="J73" s="214">
        <f t="shared" si="42"/>
        <v>1.8092247949266938E-2</v>
      </c>
      <c r="K73" s="215">
        <f t="shared" si="43"/>
        <v>5.9752085908088511E-2</v>
      </c>
      <c r="L73" s="52">
        <f t="shared" si="48"/>
        <v>2.5512389364810186</v>
      </c>
      <c r="N73" s="40">
        <f t="shared" si="38"/>
        <v>1.9577548061231589</v>
      </c>
      <c r="O73" s="143">
        <f t="shared" si="38"/>
        <v>2.1975227423012726</v>
      </c>
      <c r="P73" s="52">
        <f t="shared" si="50"/>
        <v>0.12247087093246058</v>
      </c>
    </row>
    <row r="74" spans="1:16" ht="20.100000000000001" customHeight="1" x14ac:dyDescent="0.25">
      <c r="A74" s="38" t="s">
        <v>178</v>
      </c>
      <c r="B74" s="19">
        <v>5551.9800000000005</v>
      </c>
      <c r="C74" s="140">
        <v>5073.2699999999995</v>
      </c>
      <c r="D74" s="247">
        <f t="shared" si="40"/>
        <v>3.3957321755834734E-2</v>
      </c>
      <c r="E74" s="215">
        <f t="shared" si="41"/>
        <v>3.1057450838726946E-2</v>
      </c>
      <c r="F74" s="52">
        <f t="shared" si="47"/>
        <v>-8.6223293311575494E-2</v>
      </c>
      <c r="H74" s="19">
        <v>1995.3670000000002</v>
      </c>
      <c r="I74" s="140">
        <v>1665.5740000000005</v>
      </c>
      <c r="J74" s="214">
        <f t="shared" si="42"/>
        <v>4.9331542099496063E-2</v>
      </c>
      <c r="K74" s="215">
        <f t="shared" si="43"/>
        <v>3.8295388975574995E-2</v>
      </c>
      <c r="L74" s="52">
        <f t="shared" si="48"/>
        <v>-0.16527936965981679</v>
      </c>
      <c r="N74" s="40">
        <f t="shared" si="38"/>
        <v>3.5939736814613887</v>
      </c>
      <c r="O74" s="143">
        <f t="shared" si="38"/>
        <v>3.2830383559321712</v>
      </c>
      <c r="P74" s="52">
        <f t="shared" si="50"/>
        <v>-8.6515749164524883E-2</v>
      </c>
    </row>
    <row r="75" spans="1:16" ht="20.100000000000001" customHeight="1" x14ac:dyDescent="0.25">
      <c r="A75" s="38" t="s">
        <v>180</v>
      </c>
      <c r="B75" s="19">
        <v>501.86000000000007</v>
      </c>
      <c r="C75" s="140">
        <v>503.45000000000005</v>
      </c>
      <c r="D75" s="247">
        <f t="shared" si="40"/>
        <v>3.0695034017383387E-3</v>
      </c>
      <c r="E75" s="215">
        <f t="shared" si="41"/>
        <v>3.0820109366852312E-3</v>
      </c>
      <c r="F75" s="52">
        <f t="shared" si="47"/>
        <v>3.1682142430159302E-3</v>
      </c>
      <c r="H75" s="19">
        <v>1296.9069999999999</v>
      </c>
      <c r="I75" s="140">
        <v>1303.0259999999998</v>
      </c>
      <c r="J75" s="214">
        <f t="shared" si="42"/>
        <v>3.2063486200599255E-2</v>
      </c>
      <c r="K75" s="215">
        <f t="shared" si="43"/>
        <v>2.9959574005890801E-2</v>
      </c>
      <c r="L75" s="52">
        <f t="shared" si="48"/>
        <v>4.7181486413443025E-3</v>
      </c>
      <c r="N75" s="40">
        <f t="shared" si="38"/>
        <v>25.842007731239782</v>
      </c>
      <c r="O75" s="143">
        <f t="shared" si="38"/>
        <v>25.881934650908725</v>
      </c>
      <c r="P75" s="52">
        <f t="shared" si="50"/>
        <v>1.5450393825506225E-3</v>
      </c>
    </row>
    <row r="76" spans="1:16" ht="20.100000000000001" customHeight="1" x14ac:dyDescent="0.25">
      <c r="A76" s="38" t="s">
        <v>181</v>
      </c>
      <c r="B76" s="19">
        <v>1569.3799999999999</v>
      </c>
      <c r="C76" s="140">
        <v>1628.28</v>
      </c>
      <c r="D76" s="247">
        <f t="shared" si="40"/>
        <v>9.5987272319374185E-3</v>
      </c>
      <c r="E76" s="215">
        <f t="shared" si="41"/>
        <v>9.9679745118399603E-3</v>
      </c>
      <c r="F76" s="52">
        <f t="shared" si="47"/>
        <v>3.7530744625266087E-2</v>
      </c>
      <c r="H76" s="19">
        <v>489.32499999999999</v>
      </c>
      <c r="I76" s="140">
        <v>966.84500000000003</v>
      </c>
      <c r="J76" s="214">
        <f t="shared" si="42"/>
        <v>1.2097602515144286E-2</v>
      </c>
      <c r="K76" s="215">
        <f t="shared" si="43"/>
        <v>2.2229997198617294E-2</v>
      </c>
      <c r="L76" s="52">
        <f t="shared" si="48"/>
        <v>0.9758749297501661</v>
      </c>
      <c r="N76" s="40">
        <f t="shared" si="38"/>
        <v>3.117951037989525</v>
      </c>
      <c r="O76" s="143">
        <f t="shared" si="38"/>
        <v>5.9378301029307003</v>
      </c>
      <c r="P76" s="52">
        <f t="shared" si="50"/>
        <v>0.90440132977824172</v>
      </c>
    </row>
    <row r="77" spans="1:16" ht="20.100000000000001" customHeight="1" x14ac:dyDescent="0.25">
      <c r="A77" s="38" t="s">
        <v>182</v>
      </c>
      <c r="B77" s="19">
        <v>2756.67</v>
      </c>
      <c r="C77" s="140">
        <v>2353.8999999999996</v>
      </c>
      <c r="D77" s="247">
        <f t="shared" si="40"/>
        <v>1.6860494844119923E-2</v>
      </c>
      <c r="E77" s="215">
        <f t="shared" si="41"/>
        <v>1.4410061662257154E-2</v>
      </c>
      <c r="F77" s="52">
        <f t="shared" si="47"/>
        <v>-0.14610744122437594</v>
      </c>
      <c r="H77" s="19">
        <v>991.12</v>
      </c>
      <c r="I77" s="140">
        <v>715.14600000000007</v>
      </c>
      <c r="J77" s="214">
        <f t="shared" si="42"/>
        <v>2.4503501363735362E-2</v>
      </c>
      <c r="K77" s="215">
        <f t="shared" si="43"/>
        <v>1.6442856483306387E-2</v>
      </c>
      <c r="L77" s="52">
        <f t="shared" si="48"/>
        <v>-0.27844660586003706</v>
      </c>
      <c r="N77" s="40">
        <f t="shared" si="38"/>
        <v>3.5953523635400679</v>
      </c>
      <c r="O77" s="143">
        <f t="shared" si="38"/>
        <v>3.0381324610221343</v>
      </c>
      <c r="P77" s="52">
        <f t="shared" si="50"/>
        <v>-0.1549833913828913</v>
      </c>
    </row>
    <row r="78" spans="1:16" ht="20.100000000000001" customHeight="1" x14ac:dyDescent="0.25">
      <c r="A78" s="38" t="s">
        <v>187</v>
      </c>
      <c r="B78" s="19">
        <v>1445.4</v>
      </c>
      <c r="C78" s="140">
        <v>1609.2799999999997</v>
      </c>
      <c r="D78" s="247">
        <f t="shared" si="40"/>
        <v>8.8404340191937884E-3</v>
      </c>
      <c r="E78" s="215">
        <f t="shared" si="41"/>
        <v>9.8516606618111197E-3</v>
      </c>
      <c r="F78" s="52">
        <f t="shared" si="47"/>
        <v>0.11338037913380354</v>
      </c>
      <c r="H78" s="19">
        <v>422.00900000000007</v>
      </c>
      <c r="I78" s="140">
        <v>434.947</v>
      </c>
      <c r="J78" s="214">
        <f t="shared" si="42"/>
        <v>1.0433346221455119E-2</v>
      </c>
      <c r="K78" s="215">
        <f t="shared" si="43"/>
        <v>1.0000435014451123E-2</v>
      </c>
      <c r="L78" s="52">
        <f t="shared" si="48"/>
        <v>3.0658113926480074E-2</v>
      </c>
      <c r="N78" s="40">
        <f t="shared" si="38"/>
        <v>2.9196692956966936</v>
      </c>
      <c r="O78" s="143">
        <f t="shared" si="38"/>
        <v>2.7027428415191892</v>
      </c>
      <c r="P78" s="52">
        <f t="shared" si="50"/>
        <v>-7.4298296213626921E-2</v>
      </c>
    </row>
    <row r="79" spans="1:16" ht="20.100000000000001" customHeight="1" x14ac:dyDescent="0.25">
      <c r="A79" s="38" t="s">
        <v>188</v>
      </c>
      <c r="B79" s="19">
        <v>372.97</v>
      </c>
      <c r="C79" s="140">
        <v>1208.2700000000002</v>
      </c>
      <c r="D79" s="247">
        <f t="shared" si="40"/>
        <v>2.2811793801983584E-3</v>
      </c>
      <c r="E79" s="215">
        <f t="shared" si="41"/>
        <v>7.3967650302287514E-3</v>
      </c>
      <c r="F79" s="52">
        <f t="shared" si="47"/>
        <v>2.2395903155749797</v>
      </c>
      <c r="H79" s="19">
        <v>172.18799999999999</v>
      </c>
      <c r="I79" s="140">
        <v>420.351</v>
      </c>
      <c r="J79" s="214">
        <f t="shared" si="42"/>
        <v>4.257011151847268E-3</v>
      </c>
      <c r="K79" s="215">
        <f t="shared" si="43"/>
        <v>9.6648392994078437E-3</v>
      </c>
      <c r="L79" s="52">
        <f t="shared" si="48"/>
        <v>1.441232838525333</v>
      </c>
      <c r="N79" s="40">
        <f t="shared" si="38"/>
        <v>4.616671582164785</v>
      </c>
      <c r="O79" s="143">
        <f t="shared" si="38"/>
        <v>3.4789492414774834</v>
      </c>
      <c r="P79" s="52">
        <f t="shared" si="50"/>
        <v>-0.24643778974501296</v>
      </c>
    </row>
    <row r="80" spans="1:16" ht="20.100000000000001" customHeight="1" x14ac:dyDescent="0.25">
      <c r="A80" s="38" t="s">
        <v>199</v>
      </c>
      <c r="B80" s="19">
        <v>1066.52</v>
      </c>
      <c r="C80" s="140">
        <v>1437.9299999999998</v>
      </c>
      <c r="D80" s="247">
        <f t="shared" si="40"/>
        <v>6.5231075758617396E-3</v>
      </c>
      <c r="E80" s="215">
        <f t="shared" si="41"/>
        <v>8.8026933879983994E-3</v>
      </c>
      <c r="F80" s="52">
        <f t="shared" si="47"/>
        <v>0.34824475865431481</v>
      </c>
      <c r="H80" s="19">
        <v>396.2</v>
      </c>
      <c r="I80" s="140">
        <v>354.2360000000001</v>
      </c>
      <c r="J80" s="214">
        <f t="shared" si="42"/>
        <v>9.7952692310839754E-3</v>
      </c>
      <c r="K80" s="215">
        <f t="shared" si="43"/>
        <v>8.144702912720651E-3</v>
      </c>
      <c r="L80" s="52">
        <f t="shared" si="48"/>
        <v>-0.10591620393740506</v>
      </c>
      <c r="N80" s="40">
        <f t="shared" si="38"/>
        <v>3.7148857967970592</v>
      </c>
      <c r="O80" s="143">
        <f t="shared" si="38"/>
        <v>2.4635135229114082</v>
      </c>
      <c r="P80" s="52">
        <f t="shared" si="50"/>
        <v>-0.33685349761345901</v>
      </c>
    </row>
    <row r="81" spans="1:16" ht="20.100000000000001" customHeight="1" x14ac:dyDescent="0.25">
      <c r="A81" s="38" t="s">
        <v>200</v>
      </c>
      <c r="B81" s="19">
        <v>143.11000000000001</v>
      </c>
      <c r="C81" s="140">
        <v>393.50999999999993</v>
      </c>
      <c r="D81" s="247">
        <f t="shared" ref="D81:D82" si="51">B81/$B$96</f>
        <v>8.7529715821698013E-4</v>
      </c>
      <c r="E81" s="215">
        <f t="shared" ref="E81:E82" si="52">C81/$C$96</f>
        <v>2.4089822697288808E-3</v>
      </c>
      <c r="F81" s="52">
        <f t="shared" ref="F81:F82" si="53">(C81-B81)/B81</f>
        <v>1.7497030256446082</v>
      </c>
      <c r="H81" s="19">
        <v>188.04900000000001</v>
      </c>
      <c r="I81" s="140">
        <v>348.98499999999996</v>
      </c>
      <c r="J81" s="214">
        <f t="shared" si="42"/>
        <v>4.6491433206363219E-3</v>
      </c>
      <c r="K81" s="215">
        <f t="shared" si="43"/>
        <v>8.0239703079184928E-3</v>
      </c>
      <c r="L81" s="52">
        <f t="shared" ref="L81" si="54">(I81-H81)/H81</f>
        <v>0.85581949385532463</v>
      </c>
      <c r="N81" s="40">
        <f t="shared" ref="N81" si="55">(H81/B81)*10</f>
        <v>13.140171895744533</v>
      </c>
      <c r="O81" s="143">
        <f t="shared" ref="O81" si="56">(I81/C81)*10</f>
        <v>8.8685166831846711</v>
      </c>
      <c r="P81" s="52">
        <f t="shared" ref="P81" si="57">(O81-N81)/N81</f>
        <v>-0.32508366301838448</v>
      </c>
    </row>
    <row r="82" spans="1:16" ht="20.100000000000001" customHeight="1" x14ac:dyDescent="0.25">
      <c r="A82" s="38" t="s">
        <v>201</v>
      </c>
      <c r="B82" s="19">
        <v>1815.84</v>
      </c>
      <c r="C82" s="140">
        <v>1341.29</v>
      </c>
      <c r="D82" s="247">
        <f t="shared" si="51"/>
        <v>1.1106139275918671E-2</v>
      </c>
      <c r="E82" s="215">
        <f t="shared" si="52"/>
        <v>8.2110844160622372E-3</v>
      </c>
      <c r="F82" s="52">
        <f t="shared" si="53"/>
        <v>-0.26133910476693978</v>
      </c>
      <c r="H82" s="19">
        <v>359.75799999999998</v>
      </c>
      <c r="I82" s="140">
        <v>270.71899999999999</v>
      </c>
      <c r="J82" s="214">
        <f t="shared" si="42"/>
        <v>8.8943121353768518E-3</v>
      </c>
      <c r="K82" s="215">
        <f t="shared" si="43"/>
        <v>6.2244543971499821E-3</v>
      </c>
      <c r="L82" s="52">
        <f>(I82-H82)/H82</f>
        <v>-0.24749692849081881</v>
      </c>
      <c r="N82" s="40">
        <f t="shared" si="38"/>
        <v>1.9812208124063793</v>
      </c>
      <c r="O82" s="143">
        <f t="shared" si="38"/>
        <v>2.0183480082607042</v>
      </c>
      <c r="P82" s="52">
        <f>(O82-N82)/N82</f>
        <v>1.8739554734048255E-2</v>
      </c>
    </row>
    <row r="83" spans="1:16" ht="20.100000000000001" customHeight="1" x14ac:dyDescent="0.25">
      <c r="A83" s="38" t="s">
        <v>202</v>
      </c>
      <c r="B83" s="19">
        <v>8778.6000000000022</v>
      </c>
      <c r="C83" s="140">
        <v>2646.23</v>
      </c>
      <c r="D83" s="247">
        <f t="shared" si="40"/>
        <v>5.3692150325788432E-2</v>
      </c>
      <c r="E83" s="215">
        <f t="shared" si="41"/>
        <v>1.6199642071674562E-2</v>
      </c>
      <c r="F83" s="52">
        <f>(C83-B83)/B83</f>
        <v>-0.69855899573963975</v>
      </c>
      <c r="H83" s="19">
        <v>636.2940000000001</v>
      </c>
      <c r="I83" s="140">
        <v>266.54900000000004</v>
      </c>
      <c r="J83" s="214">
        <f t="shared" si="42"/>
        <v>1.5731123271386541E-2</v>
      </c>
      <c r="K83" s="215">
        <f t="shared" si="43"/>
        <v>6.1285764763682297E-3</v>
      </c>
      <c r="L83" s="52">
        <f>(I83-H83)/H83</f>
        <v>-0.58109144514956923</v>
      </c>
      <c r="N83" s="40">
        <f t="shared" si="38"/>
        <v>0.72482400382748946</v>
      </c>
      <c r="O83" s="143">
        <f t="shared" si="38"/>
        <v>1.0072782789099965</v>
      </c>
      <c r="P83" s="52">
        <f>(O83-N83)/N83</f>
        <v>0.3896867013109187</v>
      </c>
    </row>
    <row r="84" spans="1:16" ht="20.100000000000001" customHeight="1" x14ac:dyDescent="0.25">
      <c r="A84" s="38" t="s">
        <v>203</v>
      </c>
      <c r="B84" s="19">
        <v>2319.7800000000007</v>
      </c>
      <c r="C84" s="140">
        <v>2373.9599999999996</v>
      </c>
      <c r="D84" s="247">
        <f t="shared" si="40"/>
        <v>1.4188364486678684E-2</v>
      </c>
      <c r="E84" s="215">
        <f t="shared" si="41"/>
        <v>1.4532864600761287E-2</v>
      </c>
      <c r="F84" s="52">
        <f>(C84-B84)/B84</f>
        <v>2.335566303701166E-2</v>
      </c>
      <c r="H84" s="19">
        <v>284.59200000000004</v>
      </c>
      <c r="I84" s="140">
        <v>250.86500000000001</v>
      </c>
      <c r="J84" s="214">
        <f t="shared" si="42"/>
        <v>7.0359799621722641E-3</v>
      </c>
      <c r="K84" s="215">
        <f t="shared" si="43"/>
        <v>5.7679651311545567E-3</v>
      </c>
      <c r="L84" s="52">
        <f>(I84-H84)/H84</f>
        <v>-0.1185100073087087</v>
      </c>
      <c r="N84" s="40">
        <f t="shared" ref="N84:N85" si="58">(H84/B84)*10</f>
        <v>1.2268059902232107</v>
      </c>
      <c r="O84" s="143">
        <f t="shared" ref="O84:O85" si="59">(I84/C84)*10</f>
        <v>1.056736423528619</v>
      </c>
      <c r="P84" s="52">
        <f t="shared" ref="P84:P85" si="60">(O84-N84)/N84</f>
        <v>-0.13862792328202481</v>
      </c>
    </row>
    <row r="85" spans="1:16" ht="20.100000000000001" customHeight="1" x14ac:dyDescent="0.25">
      <c r="A85" s="38" t="s">
        <v>204</v>
      </c>
      <c r="B85" s="19">
        <v>1028.92</v>
      </c>
      <c r="C85" s="140">
        <v>930.9799999999999</v>
      </c>
      <c r="D85" s="247">
        <f t="shared" si="40"/>
        <v>6.2931364127776892E-3</v>
      </c>
      <c r="E85" s="215">
        <f t="shared" si="41"/>
        <v>5.69925621578154E-3</v>
      </c>
      <c r="F85" s="52">
        <f t="shared" si="47"/>
        <v>-9.5187186564553286E-2</v>
      </c>
      <c r="H85" s="19">
        <v>261.68400000000003</v>
      </c>
      <c r="I85" s="140">
        <v>220.62700000000001</v>
      </c>
      <c r="J85" s="214">
        <f t="shared" si="42"/>
        <v>6.4696245165749098E-3</v>
      </c>
      <c r="K85" s="215">
        <f t="shared" si="43"/>
        <v>5.0727237477975655E-3</v>
      </c>
      <c r="L85" s="52">
        <f t="shared" si="48"/>
        <v>-0.15689533941700681</v>
      </c>
      <c r="N85" s="40">
        <f t="shared" si="58"/>
        <v>2.5432881079189826</v>
      </c>
      <c r="O85" s="143">
        <f t="shared" si="59"/>
        <v>2.3698360867043333</v>
      </c>
      <c r="P85" s="52">
        <f t="shared" si="60"/>
        <v>-6.8199910452368881E-2</v>
      </c>
    </row>
    <row r="86" spans="1:16" ht="20.100000000000001" customHeight="1" x14ac:dyDescent="0.25">
      <c r="A86" s="38" t="s">
        <v>205</v>
      </c>
      <c r="B86" s="19">
        <v>293.84999999999997</v>
      </c>
      <c r="C86" s="140">
        <v>683.68000000000006</v>
      </c>
      <c r="D86" s="247">
        <f t="shared" si="40"/>
        <v>1.7972613370278775E-3</v>
      </c>
      <c r="E86" s="215">
        <f t="shared" si="41"/>
        <v>4.1853396309324839E-3</v>
      </c>
      <c r="F86" s="52">
        <f t="shared" si="47"/>
        <v>1.326629232601668</v>
      </c>
      <c r="H86" s="19">
        <v>145.66200000000001</v>
      </c>
      <c r="I86" s="140">
        <v>189.596</v>
      </c>
      <c r="J86" s="214">
        <f t="shared" si="42"/>
        <v>3.6012077403789855E-3</v>
      </c>
      <c r="K86" s="215">
        <f t="shared" si="43"/>
        <v>4.3592494648770422E-3</v>
      </c>
      <c r="L86" s="52">
        <f t="shared" si="48"/>
        <v>0.30161607008004832</v>
      </c>
      <c r="N86" s="40">
        <f t="shared" ref="N86:O96" si="61">(H86/B86)*10</f>
        <v>4.9570188871873411</v>
      </c>
      <c r="O86" s="143">
        <f t="shared" si="61"/>
        <v>2.7731687339106017</v>
      </c>
      <c r="P86" s="52">
        <f t="shared" si="50"/>
        <v>-0.44055715803735346</v>
      </c>
    </row>
    <row r="87" spans="1:16" ht="20.100000000000001" customHeight="1" x14ac:dyDescent="0.25">
      <c r="A87" s="38" t="s">
        <v>206</v>
      </c>
      <c r="B87" s="19">
        <v>861.16000000000008</v>
      </c>
      <c r="C87" s="140">
        <v>664.29999999999973</v>
      </c>
      <c r="D87" s="247">
        <f t="shared" si="40"/>
        <v>5.2670735851452349E-3</v>
      </c>
      <c r="E87" s="215">
        <f t="shared" si="41"/>
        <v>4.0666995039030651E-3</v>
      </c>
      <c r="F87" s="52">
        <f t="shared" si="47"/>
        <v>-0.22859863440011186</v>
      </c>
      <c r="H87" s="19">
        <v>290.69299999999998</v>
      </c>
      <c r="I87" s="140">
        <v>167.71800000000005</v>
      </c>
      <c r="J87" s="214">
        <f t="shared" si="42"/>
        <v>7.1868152412708072E-3</v>
      </c>
      <c r="K87" s="215">
        <f t="shared" si="43"/>
        <v>3.8562237692263972E-3</v>
      </c>
      <c r="L87" s="52">
        <f t="shared" si="48"/>
        <v>-0.42304080249610393</v>
      </c>
      <c r="N87" s="40">
        <f t="shared" ref="N87:N91" si="62">(H87/B87)*10</f>
        <v>3.3755980305634252</v>
      </c>
      <c r="O87" s="143">
        <f t="shared" ref="O87:O91" si="63">(I87/C87)*10</f>
        <v>2.5247328014451318</v>
      </c>
      <c r="P87" s="52">
        <f t="shared" ref="P87:P91" si="64">(O87-N87)/N87</f>
        <v>-0.25206355182529672</v>
      </c>
    </row>
    <row r="88" spans="1:16" ht="20.100000000000001" customHeight="1" x14ac:dyDescent="0.25">
      <c r="A88" s="38" t="s">
        <v>207</v>
      </c>
      <c r="B88" s="19">
        <v>1328.0699999999995</v>
      </c>
      <c r="C88" s="140">
        <v>2998.4199999999996</v>
      </c>
      <c r="D88" s="247">
        <f t="shared" si="40"/>
        <v>8.1228138977934745E-3</v>
      </c>
      <c r="E88" s="215">
        <f t="shared" si="41"/>
        <v>1.835567232649862E-2</v>
      </c>
      <c r="F88" s="52">
        <f t="shared" si="47"/>
        <v>1.2577273788279237</v>
      </c>
      <c r="H88" s="19">
        <v>52.126999999999995</v>
      </c>
      <c r="I88" s="140">
        <v>129.73099999999999</v>
      </c>
      <c r="J88" s="214">
        <f t="shared" si="42"/>
        <v>1.2887380091083148E-3</v>
      </c>
      <c r="K88" s="215">
        <f t="shared" si="43"/>
        <v>2.9828149978267664E-3</v>
      </c>
      <c r="L88" s="52">
        <f t="shared" ref="L88:L89" si="65">(I88-H88)/H88</f>
        <v>1.4887486331459705</v>
      </c>
      <c r="N88" s="40">
        <f t="shared" ref="N88:N89" si="66">(H88/B88)*10</f>
        <v>0.39250190125520501</v>
      </c>
      <c r="O88" s="143">
        <f t="shared" ref="O88:O89" si="67">(I88/C88)*10</f>
        <v>0.43266453665597221</v>
      </c>
      <c r="P88" s="52">
        <f t="shared" ref="P88:P89" si="68">(O88-N88)/N88</f>
        <v>0.10232469007749705</v>
      </c>
    </row>
    <row r="89" spans="1:16" ht="20.100000000000001" customHeight="1" x14ac:dyDescent="0.25">
      <c r="A89" s="38" t="s">
        <v>208</v>
      </c>
      <c r="B89" s="19">
        <v>1139.4700000000003</v>
      </c>
      <c r="C89" s="140">
        <v>535.68999999999994</v>
      </c>
      <c r="D89" s="247">
        <f t="shared" si="40"/>
        <v>6.9692883297708223E-3</v>
      </c>
      <c r="E89" s="215">
        <f t="shared" si="41"/>
        <v>3.2793771748394302E-3</v>
      </c>
      <c r="F89" s="52">
        <f t="shared" si="47"/>
        <v>-0.5298779257023003</v>
      </c>
      <c r="H89" s="19">
        <v>441.74700000000001</v>
      </c>
      <c r="I89" s="140">
        <v>128.42700000000002</v>
      </c>
      <c r="J89" s="214">
        <f t="shared" si="42"/>
        <v>1.092132962398701E-2</v>
      </c>
      <c r="K89" s="215">
        <f t="shared" si="43"/>
        <v>2.9528330293137196E-3</v>
      </c>
      <c r="L89" s="52">
        <f t="shared" si="65"/>
        <v>-0.70927476587277327</v>
      </c>
      <c r="N89" s="40">
        <f t="shared" si="66"/>
        <v>3.8767760450033779</v>
      </c>
      <c r="O89" s="143">
        <f t="shared" si="67"/>
        <v>2.3974126827082833</v>
      </c>
      <c r="P89" s="52">
        <f t="shared" si="68"/>
        <v>-0.38159629164077896</v>
      </c>
    </row>
    <row r="90" spans="1:16" ht="20.100000000000001" customHeight="1" x14ac:dyDescent="0.25">
      <c r="A90" s="38" t="s">
        <v>209</v>
      </c>
      <c r="B90" s="19"/>
      <c r="C90" s="140">
        <v>473.85</v>
      </c>
      <c r="D90" s="247">
        <f t="shared" si="40"/>
        <v>0</v>
      </c>
      <c r="E90" s="215">
        <f t="shared" si="41"/>
        <v>2.9008062019034598E-3</v>
      </c>
      <c r="F90" s="52"/>
      <c r="H90" s="19"/>
      <c r="I90" s="140">
        <v>122.568</v>
      </c>
      <c r="J90" s="214">
        <f t="shared" si="42"/>
        <v>0</v>
      </c>
      <c r="K90" s="215">
        <f t="shared" si="43"/>
        <v>2.8181211017692847E-3</v>
      </c>
      <c r="L90" s="52"/>
      <c r="N90" s="40"/>
      <c r="O90" s="143">
        <f t="shared" si="63"/>
        <v>2.5866413421968977</v>
      </c>
      <c r="P90" s="52"/>
    </row>
    <row r="91" spans="1:16" ht="20.100000000000001" customHeight="1" x14ac:dyDescent="0.25">
      <c r="A91" s="38" t="s">
        <v>210</v>
      </c>
      <c r="B91" s="19">
        <v>27.499999999999996</v>
      </c>
      <c r="C91" s="140">
        <v>484.27</v>
      </c>
      <c r="D91" s="247">
        <f t="shared" si="40"/>
        <v>1.6819699427689851E-4</v>
      </c>
      <c r="E91" s="215">
        <f t="shared" si="41"/>
        <v>2.9645951659719072E-3</v>
      </c>
      <c r="F91" s="52">
        <f t="shared" si="47"/>
        <v>16.609818181818184</v>
      </c>
      <c r="H91" s="19">
        <v>28.564999999999998</v>
      </c>
      <c r="I91" s="140">
        <v>121.88099999999999</v>
      </c>
      <c r="J91" s="214">
        <f t="shared" si="42"/>
        <v>7.062136940583386E-4</v>
      </c>
      <c r="K91" s="215">
        <f t="shared" si="43"/>
        <v>2.8023253867627941E-3</v>
      </c>
      <c r="L91" s="52">
        <f t="shared" si="48"/>
        <v>3.2667950288814982</v>
      </c>
      <c r="N91" s="40">
        <f t="shared" si="62"/>
        <v>10.387272727272727</v>
      </c>
      <c r="O91" s="143">
        <f t="shared" si="63"/>
        <v>2.5167984801866727</v>
      </c>
      <c r="P91" s="52">
        <f t="shared" si="64"/>
        <v>-0.75770362959869253</v>
      </c>
    </row>
    <row r="92" spans="1:16" ht="20.100000000000001" customHeight="1" x14ac:dyDescent="0.25">
      <c r="A92" s="38" t="s">
        <v>211</v>
      </c>
      <c r="B92" s="19">
        <v>162.75</v>
      </c>
      <c r="C92" s="140">
        <v>544.74</v>
      </c>
      <c r="D92" s="247">
        <f t="shared" si="40"/>
        <v>9.9542039340237221E-4</v>
      </c>
      <c r="E92" s="215">
        <f t="shared" si="41"/>
        <v>3.3347792981426412E-3</v>
      </c>
      <c r="F92" s="52">
        <f t="shared" si="47"/>
        <v>2.3470967741935485</v>
      </c>
      <c r="H92" s="19">
        <v>47.524999999999999</v>
      </c>
      <c r="I92" s="140">
        <v>114.745</v>
      </c>
      <c r="J92" s="214">
        <f t="shared" si="42"/>
        <v>1.1749625699325238E-3</v>
      </c>
      <c r="K92" s="215">
        <f t="shared" si="43"/>
        <v>2.6382522829981447E-3</v>
      </c>
      <c r="L92" s="52">
        <f t="shared" si="48"/>
        <v>1.4144134665965282</v>
      </c>
      <c r="N92" s="40">
        <f t="shared" ref="N92" si="69">(H92/B92)*10</f>
        <v>2.9201228878648235</v>
      </c>
      <c r="O92" s="143">
        <f t="shared" ref="O92" si="70">(I92/C92)*10</f>
        <v>2.1064177405734847</v>
      </c>
      <c r="P92" s="52">
        <f t="shared" ref="P92" si="71">(O92-N92)/N92</f>
        <v>-0.27865441919340428</v>
      </c>
    </row>
    <row r="93" spans="1:16" ht="20.100000000000001" customHeight="1" x14ac:dyDescent="0.25">
      <c r="A93" s="38" t="s">
        <v>212</v>
      </c>
      <c r="B93" s="19">
        <v>649.13</v>
      </c>
      <c r="C93" s="140">
        <v>333.25</v>
      </c>
      <c r="D93" s="247">
        <f t="shared" si="40"/>
        <v>3.9702441779986596E-3</v>
      </c>
      <c r="E93" s="215">
        <f t="shared" si="41"/>
        <v>2.0400837116900453E-3</v>
      </c>
      <c r="F93" s="52">
        <f t="shared" si="47"/>
        <v>-0.48662055366413509</v>
      </c>
      <c r="H93" s="19">
        <v>178.09899999999999</v>
      </c>
      <c r="I93" s="140">
        <v>87.555000000000007</v>
      </c>
      <c r="J93" s="214">
        <f t="shared" si="42"/>
        <v>4.4031490529702795E-3</v>
      </c>
      <c r="K93" s="215">
        <f t="shared" si="43"/>
        <v>2.0130914518096872E-3</v>
      </c>
      <c r="L93" s="52">
        <f t="shared" si="48"/>
        <v>-0.50839140028860341</v>
      </c>
      <c r="N93" s="40">
        <f t="shared" ref="N93:N94" si="72">(H93/B93)*10</f>
        <v>2.7436568946127893</v>
      </c>
      <c r="O93" s="143">
        <f t="shared" ref="O93:O94" si="73">(I93/C93)*10</f>
        <v>2.6273068267066768</v>
      </c>
      <c r="P93" s="52">
        <f t="shared" ref="P93:P94" si="74">(O93-N93)/N93</f>
        <v>-4.2406930740708698E-2</v>
      </c>
    </row>
    <row r="94" spans="1:16" ht="20.100000000000001" customHeight="1" x14ac:dyDescent="0.25">
      <c r="A94" s="38" t="s">
        <v>213</v>
      </c>
      <c r="B94" s="19">
        <v>164.43</v>
      </c>
      <c r="C94" s="140">
        <v>113.57999999999998</v>
      </c>
      <c r="D94" s="247">
        <f t="shared" si="40"/>
        <v>1.0056957006891066E-3</v>
      </c>
      <c r="E94" s="215">
        <f t="shared" si="41"/>
        <v>6.9531195190924316E-4</v>
      </c>
      <c r="F94" s="52">
        <f t="shared" si="47"/>
        <v>-0.30925013683634384</v>
      </c>
      <c r="H94" s="19">
        <v>128.791</v>
      </c>
      <c r="I94" s="140">
        <v>84.841000000000008</v>
      </c>
      <c r="J94" s="214">
        <f t="shared" si="42"/>
        <v>3.1841052991936807E-3</v>
      </c>
      <c r="K94" s="215">
        <f t="shared" si="43"/>
        <v>1.9506903302265511E-3</v>
      </c>
      <c r="L94" s="52">
        <f t="shared" si="48"/>
        <v>-0.34125055322188652</v>
      </c>
      <c r="N94" s="40">
        <f t="shared" si="72"/>
        <v>7.8325731314237057</v>
      </c>
      <c r="O94" s="143">
        <f t="shared" si="73"/>
        <v>7.4697129776369096</v>
      </c>
      <c r="P94" s="52">
        <f t="shared" si="74"/>
        <v>-4.6327068729307863E-2</v>
      </c>
    </row>
    <row r="95" spans="1:16" ht="20.100000000000001" customHeight="1" thickBot="1" x14ac:dyDescent="0.3">
      <c r="A95" s="8" t="s">
        <v>17</v>
      </c>
      <c r="B95" s="19">
        <f>B96-SUM(B68:B94)</f>
        <v>5234.219999999943</v>
      </c>
      <c r="C95" s="140">
        <f>C96-SUM(C68:C94)</f>
        <v>3922.7499999999127</v>
      </c>
      <c r="D95" s="247">
        <f t="shared" si="40"/>
        <v>3.2013820777600663E-2</v>
      </c>
      <c r="E95" s="215">
        <f t="shared" si="41"/>
        <v>2.4014218694769534E-2</v>
      </c>
      <c r="F95" s="52">
        <f t="shared" si="47"/>
        <v>-0.25055691201364189</v>
      </c>
      <c r="H95" s="19">
        <f>H96-SUM(H68:H94)</f>
        <v>2124.0319999999992</v>
      </c>
      <c r="I95" s="140">
        <f>I96-SUM(I68:I94)</f>
        <v>1058.4800000000178</v>
      </c>
      <c r="J95" s="214">
        <f t="shared" si="42"/>
        <v>5.2512532295400684E-2</v>
      </c>
      <c r="K95" s="215">
        <f t="shared" si="43"/>
        <v>2.433689726356637E-2</v>
      </c>
      <c r="L95" s="52">
        <f t="shared" si="48"/>
        <v>-0.50166475834638169</v>
      </c>
      <c r="N95" s="40">
        <f t="shared" si="61"/>
        <v>4.0579723435392898</v>
      </c>
      <c r="O95" s="143">
        <f t="shared" si="61"/>
        <v>2.6983111337710568</v>
      </c>
      <c r="P95" s="52">
        <f t="shared" si="50"/>
        <v>-0.33505925981308221</v>
      </c>
    </row>
    <row r="96" spans="1:16" s="1" customFormat="1" ht="26.25" customHeight="1" thickBot="1" x14ac:dyDescent="0.3">
      <c r="A96" s="12" t="s">
        <v>18</v>
      </c>
      <c r="B96" s="17">
        <v>163498.75999999995</v>
      </c>
      <c r="C96" s="145">
        <v>163351.1399999999</v>
      </c>
      <c r="D96" s="243">
        <f>SUM(D68:D95)</f>
        <v>0.99999999999999989</v>
      </c>
      <c r="E96" s="244">
        <f>SUM(E68:E95)</f>
        <v>0.99999999999999989</v>
      </c>
      <c r="F96" s="57">
        <f t="shared" si="47"/>
        <v>-9.0288146527871889E-4</v>
      </c>
      <c r="H96" s="17">
        <v>40448.096999999994</v>
      </c>
      <c r="I96" s="145">
        <v>43492.808000000012</v>
      </c>
      <c r="J96" s="269">
        <f>SUM(J68:J95)</f>
        <v>1.0000000000000004</v>
      </c>
      <c r="K96" s="243">
        <f>SUM(K68:K95)</f>
        <v>1.0000000000000004</v>
      </c>
      <c r="L96" s="57">
        <f t="shared" si="48"/>
        <v>7.5274517859270806E-2</v>
      </c>
      <c r="N96" s="37">
        <f t="shared" si="61"/>
        <v>2.4739084871347039</v>
      </c>
      <c r="O96" s="150">
        <f t="shared" si="61"/>
        <v>2.6625347089711182</v>
      </c>
      <c r="P96" s="57">
        <f t="shared" si="50"/>
        <v>7.6246240642022442E-2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61"/>
      <c r="M4" s="358" t="s">
        <v>104</v>
      </c>
      <c r="N4" s="358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149</v>
      </c>
      <c r="K5" s="366" t="str">
        <f>E5</f>
        <v>jan-ago</v>
      </c>
      <c r="L5" s="364"/>
      <c r="M5" s="354" t="str">
        <f>E5</f>
        <v>jan-ago</v>
      </c>
      <c r="N5" s="355"/>
      <c r="O5" s="131" t="str">
        <f>I5</f>
        <v>2024/2023</v>
      </c>
      <c r="Q5" s="366" t="str">
        <f>E5</f>
        <v>jan-ago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667272.2099999995</v>
      </c>
      <c r="F7" s="145">
        <v>797642.68999999983</v>
      </c>
      <c r="G7" s="243">
        <f>E7/E15</f>
        <v>0.38160025369553152</v>
      </c>
      <c r="H7" s="244">
        <f>F7/F15</f>
        <v>0.40704391497807724</v>
      </c>
      <c r="I7" s="164">
        <f t="shared" ref="I7:I18" si="0">(F7-E7)/E7</f>
        <v>0.19537825500031003</v>
      </c>
      <c r="J7" s="1"/>
      <c r="K7" s="17">
        <v>139990.40300000011</v>
      </c>
      <c r="L7" s="145">
        <v>147360.106</v>
      </c>
      <c r="M7" s="243">
        <f>K7/K15</f>
        <v>0.35601703539280605</v>
      </c>
      <c r="N7" s="244">
        <f>L7/L15</f>
        <v>0.34970678497834784</v>
      </c>
      <c r="O7" s="164">
        <f t="shared" ref="O7:O18" si="1">(L7-K7)/K7</f>
        <v>5.2644344484099291E-2</v>
      </c>
      <c r="P7" s="1"/>
      <c r="Q7" s="187">
        <f t="shared" ref="Q7:Q18" si="2">(K7/E7)*10</f>
        <v>2.0979504451414246</v>
      </c>
      <c r="R7" s="188">
        <f t="shared" ref="R7:R18" si="3">(L7/F7)*10</f>
        <v>1.8474450759399554</v>
      </c>
      <c r="S7" s="55">
        <f>(R7-Q7)/Q7</f>
        <v>-0.1194048075737949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454082.3799999996</v>
      </c>
      <c r="F8" s="181">
        <v>465524.47999999975</v>
      </c>
      <c r="G8" s="245">
        <f>E8/E7</f>
        <v>0.68050545668611007</v>
      </c>
      <c r="H8" s="246">
        <f>F8/F7</f>
        <v>0.58362533229007574</v>
      </c>
      <c r="I8" s="206">
        <f t="shared" si="0"/>
        <v>2.5198291111846623E-2</v>
      </c>
      <c r="K8" s="180">
        <v>116736.8100000001</v>
      </c>
      <c r="L8" s="181">
        <v>118434.591</v>
      </c>
      <c r="M8" s="250">
        <f>K8/K7</f>
        <v>0.8338915204065811</v>
      </c>
      <c r="N8" s="246">
        <f>L8/L7</f>
        <v>0.80370864418352139</v>
      </c>
      <c r="O8" s="207">
        <f t="shared" si="1"/>
        <v>1.4543664504794156E-2</v>
      </c>
      <c r="Q8" s="189">
        <f t="shared" si="2"/>
        <v>2.5708288879211789</v>
      </c>
      <c r="R8" s="190">
        <f t="shared" si="3"/>
        <v>2.5441109133508952</v>
      </c>
      <c r="S8" s="182">
        <f t="shared" ref="S8:S18" si="4">(R8-Q8)/Q8</f>
        <v>-1.0392747139187607E-2</v>
      </c>
    </row>
    <row r="9" spans="1:19" ht="24" customHeight="1" x14ac:dyDescent="0.25">
      <c r="A9" s="8"/>
      <c r="B9" t="s">
        <v>37</v>
      </c>
      <c r="E9" s="19">
        <v>118856.61999999997</v>
      </c>
      <c r="F9" s="140">
        <v>121430.12000000004</v>
      </c>
      <c r="G9" s="247">
        <f>E9/E7</f>
        <v>0.17812313808183328</v>
      </c>
      <c r="H9" s="215">
        <f>F9/F7</f>
        <v>0.15223623499890668</v>
      </c>
      <c r="I9" s="182">
        <f t="shared" si="0"/>
        <v>2.1652138517821502E-2</v>
      </c>
      <c r="K9" s="19">
        <v>17277.968000000008</v>
      </c>
      <c r="L9" s="140">
        <v>17480.066999999999</v>
      </c>
      <c r="M9" s="247">
        <f>K9/K7</f>
        <v>0.12342251775644932</v>
      </c>
      <c r="N9" s="215">
        <f>L9/L7</f>
        <v>0.11862143340206337</v>
      </c>
      <c r="O9" s="182">
        <f t="shared" si="1"/>
        <v>1.1696919452564732E-2</v>
      </c>
      <c r="Q9" s="189">
        <f t="shared" si="2"/>
        <v>1.4536815871089059</v>
      </c>
      <c r="R9" s="190">
        <f t="shared" si="3"/>
        <v>1.4395165713416072</v>
      </c>
      <c r="S9" s="182">
        <f t="shared" si="4"/>
        <v>-9.7442355278574352E-3</v>
      </c>
    </row>
    <row r="10" spans="1:19" ht="24" customHeight="1" thickBot="1" x14ac:dyDescent="0.3">
      <c r="A10" s="8"/>
      <c r="B10" t="s">
        <v>36</v>
      </c>
      <c r="E10" s="19">
        <v>94333.21</v>
      </c>
      <c r="F10" s="140">
        <v>210688.09000000008</v>
      </c>
      <c r="G10" s="247">
        <f>E10/E7</f>
        <v>0.14137140523205677</v>
      </c>
      <c r="H10" s="215">
        <f>F10/F7</f>
        <v>0.26413843271101767</v>
      </c>
      <c r="I10" s="186">
        <f t="shared" si="0"/>
        <v>1.2334455702291915</v>
      </c>
      <c r="K10" s="19">
        <v>5975.6249999999982</v>
      </c>
      <c r="L10" s="140">
        <v>11445.447999999999</v>
      </c>
      <c r="M10" s="247">
        <f>K10/K7</f>
        <v>4.2685961836969592E-2</v>
      </c>
      <c r="N10" s="215">
        <f>L10/L7</f>
        <v>7.7669922414415185E-2</v>
      </c>
      <c r="O10" s="209">
        <f t="shared" si="1"/>
        <v>0.91535579960255231</v>
      </c>
      <c r="Q10" s="189">
        <f t="shared" si="2"/>
        <v>0.63345930876305356</v>
      </c>
      <c r="R10" s="190">
        <f t="shared" si="3"/>
        <v>0.54324133841642375</v>
      </c>
      <c r="S10" s="182">
        <f t="shared" si="4"/>
        <v>-0.14242109808567988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1081343.5300000005</v>
      </c>
      <c r="F11" s="145">
        <v>1161955.9200000037</v>
      </c>
      <c r="G11" s="243">
        <f>E11/E15</f>
        <v>0.61839974630446859</v>
      </c>
      <c r="H11" s="244">
        <f>F11/F15</f>
        <v>0.59295608502192265</v>
      </c>
      <c r="I11" s="164">
        <f t="shared" si="0"/>
        <v>7.4548362998022574E-2</v>
      </c>
      <c r="J11" s="1"/>
      <c r="K11" s="17">
        <v>253222.24999999977</v>
      </c>
      <c r="L11" s="145">
        <v>274021.78400000051</v>
      </c>
      <c r="M11" s="243">
        <f>K11/K15</f>
        <v>0.64398296460719406</v>
      </c>
      <c r="N11" s="244">
        <f>L11/L15</f>
        <v>0.65029321502165216</v>
      </c>
      <c r="O11" s="164">
        <f t="shared" si="1"/>
        <v>8.2139440748199496E-2</v>
      </c>
      <c r="Q11" s="191">
        <f t="shared" si="2"/>
        <v>2.3417373200540594</v>
      </c>
      <c r="R11" s="192">
        <f t="shared" si="3"/>
        <v>2.3582803726323771</v>
      </c>
      <c r="S11" s="57">
        <f t="shared" si="4"/>
        <v>7.0644356378689712E-3</v>
      </c>
    </row>
    <row r="12" spans="1:19" s="3" customFormat="1" ht="24" customHeight="1" x14ac:dyDescent="0.25">
      <c r="A12" s="46"/>
      <c r="B12" s="3" t="s">
        <v>33</v>
      </c>
      <c r="E12" s="31">
        <v>766018.11000000045</v>
      </c>
      <c r="F12" s="141">
        <v>847672.67000000377</v>
      </c>
      <c r="G12" s="247">
        <f>E12/E11</f>
        <v>0.70839477811459239</v>
      </c>
      <c r="H12" s="215">
        <f>F12/F11</f>
        <v>0.72952222662629151</v>
      </c>
      <c r="I12" s="206">
        <f t="shared" si="0"/>
        <v>0.10659612212040688</v>
      </c>
      <c r="K12" s="31">
        <v>220298.22099999976</v>
      </c>
      <c r="L12" s="141">
        <v>242862.71900000051</v>
      </c>
      <c r="M12" s="247">
        <f>K12/K11</f>
        <v>0.86997971544759578</v>
      </c>
      <c r="N12" s="215">
        <f>L12/L11</f>
        <v>0.88628982504544263</v>
      </c>
      <c r="O12" s="206">
        <f t="shared" si="1"/>
        <v>0.10242705500559068</v>
      </c>
      <c r="Q12" s="189">
        <f t="shared" si="2"/>
        <v>2.8758878951308295</v>
      </c>
      <c r="R12" s="190">
        <f t="shared" si="3"/>
        <v>2.8650530752631131</v>
      </c>
      <c r="S12" s="182">
        <f t="shared" si="4"/>
        <v>-3.7674694782299564E-3</v>
      </c>
    </row>
    <row r="13" spans="1:19" ht="24" customHeight="1" x14ac:dyDescent="0.25">
      <c r="A13" s="8"/>
      <c r="B13" s="3" t="s">
        <v>37</v>
      </c>
      <c r="D13" s="3"/>
      <c r="E13" s="19">
        <v>91829.089999999953</v>
      </c>
      <c r="F13" s="140">
        <v>96839.939999999988</v>
      </c>
      <c r="G13" s="247">
        <f>E13/E11</f>
        <v>8.4921292311241653E-2</v>
      </c>
      <c r="H13" s="215">
        <f>F13/F11</f>
        <v>8.3342180484780939E-2</v>
      </c>
      <c r="I13" s="182">
        <f t="shared" si="0"/>
        <v>5.4567131178148855E-2</v>
      </c>
      <c r="K13" s="19">
        <v>11402.748000000009</v>
      </c>
      <c r="L13" s="140">
        <v>12141.306999999992</v>
      </c>
      <c r="M13" s="247">
        <f>K13/K11</f>
        <v>4.5030592690808252E-2</v>
      </c>
      <c r="N13" s="215">
        <f>L13/L11</f>
        <v>4.4307816782916676E-2</v>
      </c>
      <c r="O13" s="182">
        <f t="shared" si="1"/>
        <v>6.47702641503594E-2</v>
      </c>
      <c r="Q13" s="189">
        <f t="shared" si="2"/>
        <v>1.2417359248577999</v>
      </c>
      <c r="R13" s="190">
        <f t="shared" si="3"/>
        <v>1.2537499506918315</v>
      </c>
      <c r="S13" s="182">
        <f t="shared" si="4"/>
        <v>9.6751858374455602E-3</v>
      </c>
    </row>
    <row r="14" spans="1:19" ht="24" customHeight="1" thickBot="1" x14ac:dyDescent="0.3">
      <c r="A14" s="8"/>
      <c r="B14" t="s">
        <v>36</v>
      </c>
      <c r="E14" s="19">
        <v>223496.33</v>
      </c>
      <c r="F14" s="140">
        <v>217443.30999999994</v>
      </c>
      <c r="G14" s="247">
        <f>E14/E11</f>
        <v>0.20668392957416584</v>
      </c>
      <c r="H14" s="215">
        <f>F14/F11</f>
        <v>0.18713559288892753</v>
      </c>
      <c r="I14" s="186">
        <f t="shared" si="0"/>
        <v>-2.7083308258350588E-2</v>
      </c>
      <c r="K14" s="19">
        <v>21521.280999999988</v>
      </c>
      <c r="L14" s="140">
        <v>19017.757999999998</v>
      </c>
      <c r="M14" s="247">
        <f>K14/K11</f>
        <v>8.4989691861595926E-2</v>
      </c>
      <c r="N14" s="215">
        <f>L14/L11</f>
        <v>6.9402358171640699E-2</v>
      </c>
      <c r="O14" s="209">
        <f t="shared" si="1"/>
        <v>-0.116327787365445</v>
      </c>
      <c r="Q14" s="189">
        <f t="shared" si="2"/>
        <v>0.96293666209194528</v>
      </c>
      <c r="R14" s="190">
        <f t="shared" si="3"/>
        <v>0.87460763911292561</v>
      </c>
      <c r="S14" s="182">
        <f t="shared" si="4"/>
        <v>-9.1728798431174124E-2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1748615.7399999998</v>
      </c>
      <c r="F15" s="145">
        <v>1959598.6100000036</v>
      </c>
      <c r="G15" s="243">
        <f>G7+G11</f>
        <v>1</v>
      </c>
      <c r="H15" s="244">
        <f>H7+H11</f>
        <v>0.99999999999999989</v>
      </c>
      <c r="I15" s="164">
        <f t="shared" si="0"/>
        <v>0.12065708044009936</v>
      </c>
      <c r="J15" s="1"/>
      <c r="K15" s="17">
        <v>393212.65299999982</v>
      </c>
      <c r="L15" s="145">
        <v>421381.89000000048</v>
      </c>
      <c r="M15" s="243">
        <f>M7+M11</f>
        <v>1</v>
      </c>
      <c r="N15" s="244">
        <f>N7+N11</f>
        <v>1</v>
      </c>
      <c r="O15" s="164">
        <f t="shared" si="1"/>
        <v>7.1638684017629198E-2</v>
      </c>
      <c r="Q15" s="191">
        <f t="shared" si="2"/>
        <v>2.2487081867397571</v>
      </c>
      <c r="R15" s="192">
        <f t="shared" si="3"/>
        <v>2.1503479735577056</v>
      </c>
      <c r="S15" s="57">
        <f t="shared" si="4"/>
        <v>-4.3740763591320883E-2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1220100.49</v>
      </c>
      <c r="F16" s="181">
        <f t="shared" ref="F16:F17" si="5">F8+F12</f>
        <v>1313197.1500000036</v>
      </c>
      <c r="G16" s="245">
        <f>E16/E15</f>
        <v>0.69775220598208743</v>
      </c>
      <c r="H16" s="246">
        <f>F16/F15</f>
        <v>0.67013578357253545</v>
      </c>
      <c r="I16" s="207">
        <f t="shared" si="0"/>
        <v>7.6302452759447414E-2</v>
      </c>
      <c r="J16" s="3"/>
      <c r="K16" s="180">
        <f t="shared" ref="K16:L18" si="6">K8+K12</f>
        <v>337035.03099999984</v>
      </c>
      <c r="L16" s="181">
        <f t="shared" si="6"/>
        <v>361297.31000000052</v>
      </c>
      <c r="M16" s="250">
        <f>K16/K15</f>
        <v>0.85713170323641641</v>
      </c>
      <c r="N16" s="246">
        <f>L16/L15</f>
        <v>0.85741062578650473</v>
      </c>
      <c r="O16" s="207">
        <f t="shared" si="1"/>
        <v>7.1987410115836564E-2</v>
      </c>
      <c r="P16" s="3"/>
      <c r="Q16" s="189">
        <f t="shared" si="2"/>
        <v>2.7623546893256297</v>
      </c>
      <c r="R16" s="190">
        <f t="shared" si="3"/>
        <v>2.7512800343802111</v>
      </c>
      <c r="S16" s="182">
        <f t="shared" si="4"/>
        <v>-4.0091357522672932E-3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210685.7099999999</v>
      </c>
      <c r="F17" s="140">
        <f t="shared" si="5"/>
        <v>218270.06000000003</v>
      </c>
      <c r="G17" s="248">
        <f>E17/E15</f>
        <v>0.12048714030219122</v>
      </c>
      <c r="H17" s="215">
        <f>F17/F15</f>
        <v>0.11138508615292375</v>
      </c>
      <c r="I17" s="182">
        <f t="shared" si="0"/>
        <v>3.5998407295872725E-2</v>
      </c>
      <c r="K17" s="19">
        <f t="shared" si="6"/>
        <v>28680.716000000015</v>
      </c>
      <c r="L17" s="140">
        <f t="shared" si="6"/>
        <v>29621.373999999989</v>
      </c>
      <c r="M17" s="247">
        <f>K17/K15</f>
        <v>7.2939453451412783E-2</v>
      </c>
      <c r="N17" s="215">
        <f>L17/L15</f>
        <v>7.0295792730911993E-2</v>
      </c>
      <c r="O17" s="182">
        <f t="shared" si="1"/>
        <v>3.2797577298975852E-2</v>
      </c>
      <c r="Q17" s="189">
        <f t="shared" si="2"/>
        <v>1.3613033366145255</v>
      </c>
      <c r="R17" s="190">
        <f t="shared" si="3"/>
        <v>1.3570974415822301</v>
      </c>
      <c r="S17" s="182">
        <f t="shared" si="4"/>
        <v>-3.0896089939478118E-3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317829.53999999998</v>
      </c>
      <c r="F18" s="142">
        <f>F10+F14</f>
        <v>428131.4</v>
      </c>
      <c r="G18" s="249">
        <f>E18/E15</f>
        <v>0.18176065371572145</v>
      </c>
      <c r="H18" s="221">
        <f>F18/F15</f>
        <v>0.21847913027454088</v>
      </c>
      <c r="I18" s="208">
        <f t="shared" si="0"/>
        <v>0.34704722537747767</v>
      </c>
      <c r="K18" s="21">
        <f t="shared" si="6"/>
        <v>27496.905999999988</v>
      </c>
      <c r="L18" s="142">
        <f t="shared" si="6"/>
        <v>30463.205999999998</v>
      </c>
      <c r="M18" s="249">
        <f>K18/K15</f>
        <v>6.9928843312170835E-2</v>
      </c>
      <c r="N18" s="221">
        <f>L18/L15</f>
        <v>7.229358148258333E-2</v>
      </c>
      <c r="O18" s="208">
        <f t="shared" si="1"/>
        <v>0.1078775917552328</v>
      </c>
      <c r="Q18" s="193">
        <f t="shared" si="2"/>
        <v>0.86514632969610028</v>
      </c>
      <c r="R18" s="194">
        <f t="shared" si="3"/>
        <v>0.71153870050176171</v>
      </c>
      <c r="S18" s="186">
        <f t="shared" si="4"/>
        <v>-0.17755103838710878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158076.01000000007</v>
      </c>
      <c r="C7" s="147">
        <v>186283.53999999995</v>
      </c>
      <c r="D7" s="247">
        <f>B7/$B$33</f>
        <v>9.0400656006905236E-2</v>
      </c>
      <c r="E7" s="246">
        <f>C7/$C$33</f>
        <v>9.5062090292052218E-2</v>
      </c>
      <c r="F7" s="52">
        <f>(C7-B7)/B7</f>
        <v>0.17844282633398875</v>
      </c>
      <c r="H7" s="39">
        <v>46781.978999999992</v>
      </c>
      <c r="I7" s="147">
        <v>54723.404999999962</v>
      </c>
      <c r="J7" s="247">
        <f>H7/$H$33</f>
        <v>0.1189737376024876</v>
      </c>
      <c r="K7" s="246">
        <f>I7/$I$33</f>
        <v>0.12986653270742113</v>
      </c>
      <c r="L7" s="52">
        <f>(I7-H7)/H7</f>
        <v>0.1697539558982738</v>
      </c>
      <c r="N7" s="27">
        <f t="shared" ref="N7:N33" si="0">(H7/B7)*10</f>
        <v>2.9594610213149974</v>
      </c>
      <c r="O7" s="151">
        <f t="shared" ref="O7:O33" si="1">(I7/C7)*10</f>
        <v>2.9376403841155252</v>
      </c>
      <c r="P7" s="61">
        <f>(O7-N7)/N7</f>
        <v>-7.3731794547429235E-3</v>
      </c>
    </row>
    <row r="8" spans="1:16" ht="20.100000000000001" customHeight="1" x14ac:dyDescent="0.25">
      <c r="A8" s="8" t="s">
        <v>166</v>
      </c>
      <c r="B8" s="19">
        <v>142614.57</v>
      </c>
      <c r="C8" s="140">
        <v>140581.65999999995</v>
      </c>
      <c r="D8" s="247">
        <f t="shared" ref="D8:D32" si="2">B8/$B$33</f>
        <v>8.1558553281694687E-2</v>
      </c>
      <c r="E8" s="215">
        <f t="shared" ref="E8:E32" si="3">C8/$C$33</f>
        <v>7.1740028433680089E-2</v>
      </c>
      <c r="F8" s="52">
        <f t="shared" ref="F8:F33" si="4">(C8-B8)/B8</f>
        <v>-1.4254574409894175E-2</v>
      </c>
      <c r="H8" s="19">
        <v>44410.937000000005</v>
      </c>
      <c r="I8" s="140">
        <v>43896.331000000035</v>
      </c>
      <c r="J8" s="247">
        <f t="shared" ref="J8:J32" si="5">H8/$H$33</f>
        <v>0.1129438146538993</v>
      </c>
      <c r="K8" s="215">
        <f t="shared" ref="K8:K32" si="6">I8/$I$33</f>
        <v>0.10417232453914907</v>
      </c>
      <c r="L8" s="52">
        <f t="shared" ref="L8:L33" si="7">(I8-H8)/H8</f>
        <v>-1.1587370921716212E-2</v>
      </c>
      <c r="N8" s="27">
        <f t="shared" si="0"/>
        <v>3.1140532836161134</v>
      </c>
      <c r="O8" s="152">
        <f t="shared" si="1"/>
        <v>3.1224792053245105</v>
      </c>
      <c r="P8" s="52">
        <f t="shared" ref="P8:P71" si="8">(O8-N8)/N8</f>
        <v>2.7057731326333261E-3</v>
      </c>
    </row>
    <row r="9" spans="1:16" ht="20.100000000000001" customHeight="1" x14ac:dyDescent="0.25">
      <c r="A9" s="8" t="s">
        <v>168</v>
      </c>
      <c r="B9" s="19">
        <v>104092.93000000001</v>
      </c>
      <c r="C9" s="140">
        <v>110341.16999999995</v>
      </c>
      <c r="D9" s="247">
        <f t="shared" si="2"/>
        <v>5.9528761876522965E-2</v>
      </c>
      <c r="E9" s="215">
        <f t="shared" si="3"/>
        <v>5.630804667696717E-2</v>
      </c>
      <c r="F9" s="52">
        <f t="shared" si="4"/>
        <v>6.0025594437585213E-2</v>
      </c>
      <c r="H9" s="19">
        <v>28559.210999999999</v>
      </c>
      <c r="I9" s="140">
        <v>31178.25399999999</v>
      </c>
      <c r="J9" s="247">
        <f t="shared" si="5"/>
        <v>7.2630447627024877E-2</v>
      </c>
      <c r="K9" s="215">
        <f t="shared" si="6"/>
        <v>7.3990493516463127E-2</v>
      </c>
      <c r="L9" s="52">
        <f t="shared" si="7"/>
        <v>9.1705719741346864E-2</v>
      </c>
      <c r="N9" s="27">
        <f t="shared" si="0"/>
        <v>2.7436263923015707</v>
      </c>
      <c r="O9" s="152">
        <f t="shared" si="1"/>
        <v>2.8256229293200357</v>
      </c>
      <c r="P9" s="52">
        <f t="shared" si="8"/>
        <v>2.9886189041096013E-2</v>
      </c>
    </row>
    <row r="10" spans="1:16" ht="20.100000000000001" customHeight="1" x14ac:dyDescent="0.25">
      <c r="A10" s="8" t="s">
        <v>170</v>
      </c>
      <c r="B10" s="19">
        <v>72591.95</v>
      </c>
      <c r="C10" s="140">
        <v>73037.89999999998</v>
      </c>
      <c r="D10" s="247">
        <f t="shared" si="2"/>
        <v>4.1513952059015542E-2</v>
      </c>
      <c r="E10" s="215">
        <f t="shared" si="3"/>
        <v>3.7271867630075527E-2</v>
      </c>
      <c r="F10" s="52">
        <f t="shared" si="4"/>
        <v>6.1432431557491233E-3</v>
      </c>
      <c r="H10" s="19">
        <v>25296.377999999993</v>
      </c>
      <c r="I10" s="140">
        <v>26179.984999999993</v>
      </c>
      <c r="J10" s="247">
        <f t="shared" si="5"/>
        <v>6.4332563581060556E-2</v>
      </c>
      <c r="K10" s="215">
        <f t="shared" si="6"/>
        <v>6.2128880289563419E-2</v>
      </c>
      <c r="L10" s="52">
        <f t="shared" si="7"/>
        <v>3.4930178541765951E-2</v>
      </c>
      <c r="N10" s="27">
        <f t="shared" si="0"/>
        <v>3.4847359796781867</v>
      </c>
      <c r="O10" s="152">
        <f t="shared" si="1"/>
        <v>3.5844383532385242</v>
      </c>
      <c r="P10" s="52">
        <f t="shared" si="8"/>
        <v>2.8611170011664688E-2</v>
      </c>
    </row>
    <row r="11" spans="1:16" ht="20.100000000000001" customHeight="1" x14ac:dyDescent="0.25">
      <c r="A11" s="8" t="s">
        <v>169</v>
      </c>
      <c r="B11" s="19">
        <v>245912.54999999996</v>
      </c>
      <c r="C11" s="140">
        <v>240227.65999999992</v>
      </c>
      <c r="D11" s="247">
        <f t="shared" si="2"/>
        <v>0.14063269841091555</v>
      </c>
      <c r="E11" s="215">
        <f t="shared" si="3"/>
        <v>0.12259023800797654</v>
      </c>
      <c r="F11" s="52">
        <f t="shared" si="4"/>
        <v>-2.3117526941996428E-2</v>
      </c>
      <c r="H11" s="19">
        <v>29007.361000000012</v>
      </c>
      <c r="I11" s="140">
        <v>26117.805</v>
      </c>
      <c r="J11" s="247">
        <f t="shared" si="5"/>
        <v>7.3770161714506219E-2</v>
      </c>
      <c r="K11" s="215">
        <f t="shared" si="6"/>
        <v>6.1981318181471894E-2</v>
      </c>
      <c r="L11" s="52">
        <f t="shared" si="7"/>
        <v>-9.9614577141299079E-2</v>
      </c>
      <c r="N11" s="27">
        <f t="shared" si="0"/>
        <v>1.1795803426868623</v>
      </c>
      <c r="O11" s="152">
        <f t="shared" si="1"/>
        <v>1.0872105651780486</v>
      </c>
      <c r="P11" s="52">
        <f t="shared" si="8"/>
        <v>-7.8307321821261197E-2</v>
      </c>
    </row>
    <row r="12" spans="1:16" ht="20.100000000000001" customHeight="1" x14ac:dyDescent="0.25">
      <c r="A12" s="8" t="s">
        <v>171</v>
      </c>
      <c r="B12" s="19">
        <v>102181.49000000003</v>
      </c>
      <c r="C12" s="140">
        <v>102113.07000000004</v>
      </c>
      <c r="D12" s="247">
        <f t="shared" si="2"/>
        <v>5.8435645786878265E-2</v>
      </c>
      <c r="E12" s="215">
        <f t="shared" si="3"/>
        <v>5.2109176582851358E-2</v>
      </c>
      <c r="F12" s="52">
        <f t="shared" si="4"/>
        <v>-6.6959289789176332E-4</v>
      </c>
      <c r="H12" s="19">
        <v>22647.030999999992</v>
      </c>
      <c r="I12" s="140">
        <v>23005.947000000004</v>
      </c>
      <c r="J12" s="247">
        <f t="shared" si="5"/>
        <v>5.7594868393006669E-2</v>
      </c>
      <c r="K12" s="215">
        <f t="shared" si="6"/>
        <v>5.4596430330691226E-2</v>
      </c>
      <c r="L12" s="52">
        <f t="shared" si="7"/>
        <v>1.5848258431756999E-2</v>
      </c>
      <c r="N12" s="27">
        <f t="shared" si="0"/>
        <v>2.2163535685377052</v>
      </c>
      <c r="O12" s="152">
        <f t="shared" si="1"/>
        <v>2.2529874970951314</v>
      </c>
      <c r="P12" s="52">
        <f t="shared" si="8"/>
        <v>1.6528918976405172E-2</v>
      </c>
    </row>
    <row r="13" spans="1:16" ht="20.100000000000001" customHeight="1" x14ac:dyDescent="0.25">
      <c r="A13" s="8" t="s">
        <v>172</v>
      </c>
      <c r="B13" s="19">
        <v>121937.14000000006</v>
      </c>
      <c r="C13" s="140">
        <v>124118.71999999993</v>
      </c>
      <c r="D13" s="247">
        <f t="shared" si="2"/>
        <v>6.9733525331300089E-2</v>
      </c>
      <c r="E13" s="215">
        <f t="shared" si="3"/>
        <v>6.3338848765564268E-2</v>
      </c>
      <c r="F13" s="52">
        <f t="shared" si="4"/>
        <v>1.789102155421941E-2</v>
      </c>
      <c r="H13" s="19">
        <v>21666.131000000012</v>
      </c>
      <c r="I13" s="140">
        <v>22798.393000000004</v>
      </c>
      <c r="J13" s="247">
        <f t="shared" si="5"/>
        <v>5.5100289460929479E-2</v>
      </c>
      <c r="K13" s="215">
        <f t="shared" si="6"/>
        <v>5.4103874753611253E-2</v>
      </c>
      <c r="L13" s="52">
        <f t="shared" si="7"/>
        <v>5.2259538170427888E-2</v>
      </c>
      <c r="N13" s="27">
        <f t="shared" si="0"/>
        <v>1.7768278803324402</v>
      </c>
      <c r="O13" s="152">
        <f t="shared" si="1"/>
        <v>1.8368214722162794</v>
      </c>
      <c r="P13" s="52">
        <f t="shared" si="8"/>
        <v>3.3764436357569184E-2</v>
      </c>
    </row>
    <row r="14" spans="1:16" ht="20.100000000000001" customHeight="1" x14ac:dyDescent="0.25">
      <c r="A14" s="8" t="s">
        <v>175</v>
      </c>
      <c r="B14" s="19">
        <v>35651.279999999992</v>
      </c>
      <c r="C14" s="140">
        <v>99206.179999999949</v>
      </c>
      <c r="D14" s="247">
        <f t="shared" si="2"/>
        <v>2.0388287251720601E-2</v>
      </c>
      <c r="E14" s="215">
        <f t="shared" si="3"/>
        <v>5.0625765651058502E-2</v>
      </c>
      <c r="F14" s="52">
        <f t="shared" si="4"/>
        <v>1.7826821365179588</v>
      </c>
      <c r="H14" s="19">
        <v>7239.7439999999988</v>
      </c>
      <c r="I14" s="140">
        <v>19887.188000000002</v>
      </c>
      <c r="J14" s="247">
        <f t="shared" si="5"/>
        <v>1.8411777812246548E-2</v>
      </c>
      <c r="K14" s="215">
        <f t="shared" si="6"/>
        <v>4.7195165411593729E-2</v>
      </c>
      <c r="L14" s="52">
        <f t="shared" si="7"/>
        <v>1.7469463008636776</v>
      </c>
      <c r="N14" s="27">
        <f t="shared" si="0"/>
        <v>2.0307108187980911</v>
      </c>
      <c r="O14" s="152">
        <f t="shared" si="1"/>
        <v>2.0046319695002883</v>
      </c>
      <c r="P14" s="52">
        <f t="shared" si="8"/>
        <v>-1.2842226995785634E-2</v>
      </c>
    </row>
    <row r="15" spans="1:16" ht="20.100000000000001" customHeight="1" x14ac:dyDescent="0.25">
      <c r="A15" s="8" t="s">
        <v>167</v>
      </c>
      <c r="B15" s="19">
        <v>108989.63000000002</v>
      </c>
      <c r="C15" s="140">
        <v>99957.879999999946</v>
      </c>
      <c r="D15" s="247">
        <f t="shared" si="2"/>
        <v>6.2329091238764671E-2</v>
      </c>
      <c r="E15" s="215">
        <f t="shared" si="3"/>
        <v>5.100936461676709E-2</v>
      </c>
      <c r="F15" s="52">
        <f t="shared" si="4"/>
        <v>-8.2867975604652214E-2</v>
      </c>
      <c r="H15" s="19">
        <v>19471.779000000002</v>
      </c>
      <c r="I15" s="140">
        <v>18670.096000000009</v>
      </c>
      <c r="J15" s="247">
        <f t="shared" si="5"/>
        <v>4.9519716243719168E-2</v>
      </c>
      <c r="K15" s="215">
        <f t="shared" si="6"/>
        <v>4.4306830556956306E-2</v>
      </c>
      <c r="L15" s="52">
        <f t="shared" si="7"/>
        <v>-4.117153342794172E-2</v>
      </c>
      <c r="N15" s="27">
        <f t="shared" si="0"/>
        <v>1.7865717132905212</v>
      </c>
      <c r="O15" s="152">
        <f t="shared" si="1"/>
        <v>1.8677963158082203</v>
      </c>
      <c r="P15" s="52">
        <f t="shared" si="8"/>
        <v>4.5463947466233494E-2</v>
      </c>
    </row>
    <row r="16" spans="1:16" ht="20.100000000000001" customHeight="1" x14ac:dyDescent="0.25">
      <c r="A16" s="8" t="s">
        <v>178</v>
      </c>
      <c r="B16" s="19">
        <v>56799.7</v>
      </c>
      <c r="C16" s="140">
        <v>50583.380000000005</v>
      </c>
      <c r="D16" s="247">
        <f t="shared" si="2"/>
        <v>3.2482665402520046E-2</v>
      </c>
      <c r="E16" s="215">
        <f t="shared" si="3"/>
        <v>2.5813133231401924E-2</v>
      </c>
      <c r="F16" s="52">
        <f t="shared" si="4"/>
        <v>-0.10944283156425109</v>
      </c>
      <c r="H16" s="19">
        <v>18608.20299999999</v>
      </c>
      <c r="I16" s="140">
        <v>16471.981</v>
      </c>
      <c r="J16" s="247">
        <f t="shared" si="5"/>
        <v>4.7323510212678728E-2</v>
      </c>
      <c r="K16" s="215">
        <f t="shared" si="6"/>
        <v>3.9090386632420281E-2</v>
      </c>
      <c r="L16" s="52">
        <f t="shared" si="7"/>
        <v>-0.11480001588546684</v>
      </c>
      <c r="N16" s="27">
        <f t="shared" si="0"/>
        <v>3.2761093808594044</v>
      </c>
      <c r="O16" s="152">
        <f t="shared" si="1"/>
        <v>3.2564018062849884</v>
      </c>
      <c r="P16" s="52">
        <f t="shared" si="8"/>
        <v>-6.0155423044044335E-3</v>
      </c>
    </row>
    <row r="17" spans="1:16" ht="20.100000000000001" customHeight="1" x14ac:dyDescent="0.25">
      <c r="A17" s="8" t="s">
        <v>177</v>
      </c>
      <c r="B17" s="19">
        <v>59252.569999999992</v>
      </c>
      <c r="C17" s="140">
        <v>187222.07000000009</v>
      </c>
      <c r="D17" s="247">
        <f t="shared" si="2"/>
        <v>3.3885414985455858E-2</v>
      </c>
      <c r="E17" s="215">
        <f t="shared" si="3"/>
        <v>9.5541030211284003E-2</v>
      </c>
      <c r="F17" s="52">
        <f t="shared" si="4"/>
        <v>2.1597291054210834</v>
      </c>
      <c r="H17" s="19">
        <v>10210.570000000007</v>
      </c>
      <c r="I17" s="140">
        <v>15018.236000000006</v>
      </c>
      <c r="J17" s="247">
        <f t="shared" si="5"/>
        <v>2.5967043334182864E-2</v>
      </c>
      <c r="K17" s="215">
        <f t="shared" si="6"/>
        <v>3.5640440076814883E-2</v>
      </c>
      <c r="L17" s="52">
        <f t="shared" si="7"/>
        <v>0.47085187212858792</v>
      </c>
      <c r="N17" s="27">
        <f t="shared" si="0"/>
        <v>1.7232282076541168</v>
      </c>
      <c r="O17" s="152">
        <f t="shared" si="1"/>
        <v>0.8021616254963958</v>
      </c>
      <c r="P17" s="52">
        <f t="shared" si="8"/>
        <v>-0.53450064133501918</v>
      </c>
    </row>
    <row r="18" spans="1:16" ht="20.100000000000001" customHeight="1" x14ac:dyDescent="0.25">
      <c r="A18" s="8" t="s">
        <v>179</v>
      </c>
      <c r="B18" s="19">
        <v>64064.729999999989</v>
      </c>
      <c r="C18" s="140">
        <v>60615.920000000013</v>
      </c>
      <c r="D18" s="247">
        <f t="shared" si="2"/>
        <v>3.6637397533662817E-2</v>
      </c>
      <c r="E18" s="215">
        <f t="shared" si="3"/>
        <v>3.0932824554310148E-2</v>
      </c>
      <c r="F18" s="52">
        <f t="shared" si="4"/>
        <v>-5.3833209005953453E-2</v>
      </c>
      <c r="H18" s="19">
        <v>15083.391999999996</v>
      </c>
      <c r="I18" s="140">
        <v>14255.855</v>
      </c>
      <c r="J18" s="247">
        <f t="shared" si="5"/>
        <v>3.8359375988849476E-2</v>
      </c>
      <c r="K18" s="215">
        <f t="shared" si="6"/>
        <v>3.3831200007195354E-2</v>
      </c>
      <c r="L18" s="52">
        <f t="shared" si="7"/>
        <v>-5.4864118097573598E-2</v>
      </c>
      <c r="N18" s="27">
        <f t="shared" si="0"/>
        <v>2.3543987463929059</v>
      </c>
      <c r="O18" s="152">
        <f t="shared" si="1"/>
        <v>2.3518334787296795</v>
      </c>
      <c r="P18" s="52">
        <f t="shared" si="8"/>
        <v>-1.0895638078114677E-3</v>
      </c>
    </row>
    <row r="19" spans="1:16" ht="20.100000000000001" customHeight="1" x14ac:dyDescent="0.25">
      <c r="A19" s="8" t="s">
        <v>174</v>
      </c>
      <c r="B19" s="19">
        <v>46585.42</v>
      </c>
      <c r="C19" s="140">
        <v>42272.280000000006</v>
      </c>
      <c r="D19" s="247">
        <f t="shared" si="2"/>
        <v>2.6641313431160121E-2</v>
      </c>
      <c r="E19" s="215">
        <f t="shared" si="3"/>
        <v>2.1571907524470035E-2</v>
      </c>
      <c r="F19" s="52">
        <f t="shared" si="4"/>
        <v>-9.2585620136085331E-2</v>
      </c>
      <c r="H19" s="19">
        <v>10195.635000000002</v>
      </c>
      <c r="I19" s="140">
        <v>10440.764999999996</v>
      </c>
      <c r="J19" s="247">
        <f t="shared" si="5"/>
        <v>2.5929061341777335E-2</v>
      </c>
      <c r="K19" s="215">
        <f t="shared" si="6"/>
        <v>2.4777441194731912E-2</v>
      </c>
      <c r="L19" s="52">
        <f t="shared" si="7"/>
        <v>2.4042641777583612E-2</v>
      </c>
      <c r="N19" s="27">
        <f t="shared" si="0"/>
        <v>2.1885892624774024</v>
      </c>
      <c r="O19" s="152">
        <f t="shared" si="1"/>
        <v>2.4698845200684691</v>
      </c>
      <c r="P19" s="52">
        <f t="shared" si="8"/>
        <v>0.12852811736481376</v>
      </c>
    </row>
    <row r="20" spans="1:16" ht="20.100000000000001" customHeight="1" x14ac:dyDescent="0.25">
      <c r="A20" s="8" t="s">
        <v>184</v>
      </c>
      <c r="B20" s="19">
        <v>31370.1</v>
      </c>
      <c r="C20" s="140">
        <v>35690.749999999993</v>
      </c>
      <c r="D20" s="247">
        <f t="shared" si="2"/>
        <v>1.7939962041059972E-2</v>
      </c>
      <c r="E20" s="215">
        <f t="shared" si="3"/>
        <v>1.8213296242336079E-2</v>
      </c>
      <c r="F20" s="52">
        <f t="shared" si="4"/>
        <v>0.13773147041290892</v>
      </c>
      <c r="H20" s="19">
        <v>7012.8550000000005</v>
      </c>
      <c r="I20" s="140">
        <v>7778.1720000000014</v>
      </c>
      <c r="J20" s="247">
        <f t="shared" si="5"/>
        <v>1.783476433552102E-2</v>
      </c>
      <c r="K20" s="215">
        <f t="shared" si="6"/>
        <v>1.8458723985503977E-2</v>
      </c>
      <c r="L20" s="52">
        <f t="shared" si="7"/>
        <v>0.10913058946748519</v>
      </c>
      <c r="N20" s="27">
        <f t="shared" si="0"/>
        <v>2.2355220416893795</v>
      </c>
      <c r="O20" s="152">
        <f t="shared" si="1"/>
        <v>2.1793243347365925</v>
      </c>
      <c r="P20" s="52">
        <f t="shared" si="8"/>
        <v>-2.5138516151832945E-2</v>
      </c>
    </row>
    <row r="21" spans="1:16" ht="20.100000000000001" customHeight="1" x14ac:dyDescent="0.25">
      <c r="A21" s="8" t="s">
        <v>182</v>
      </c>
      <c r="B21" s="19">
        <v>25878.139999999985</v>
      </c>
      <c r="C21" s="140">
        <v>23672.779999999984</v>
      </c>
      <c r="D21" s="247">
        <f t="shared" si="2"/>
        <v>1.4799214834929932E-2</v>
      </c>
      <c r="E21" s="215">
        <f t="shared" si="3"/>
        <v>1.2080422939267135E-2</v>
      </c>
      <c r="F21" s="52">
        <f t="shared" si="4"/>
        <v>-8.5220962557587293E-2</v>
      </c>
      <c r="H21" s="19">
        <v>7219.5469999999987</v>
      </c>
      <c r="I21" s="140">
        <v>7198.8179999999993</v>
      </c>
      <c r="J21" s="247">
        <f t="shared" si="5"/>
        <v>1.8360413747926879E-2</v>
      </c>
      <c r="K21" s="215">
        <f t="shared" si="6"/>
        <v>1.7083833384486449E-2</v>
      </c>
      <c r="L21" s="52">
        <f t="shared" si="7"/>
        <v>-2.8712327795635049E-3</v>
      </c>
      <c r="N21" s="27">
        <f t="shared" si="0"/>
        <v>2.7898245391670358</v>
      </c>
      <c r="O21" s="152">
        <f t="shared" si="1"/>
        <v>3.0409685723434277</v>
      </c>
      <c r="P21" s="52">
        <f t="shared" si="8"/>
        <v>9.0021443875956633E-2</v>
      </c>
    </row>
    <row r="22" spans="1:16" ht="20.100000000000001" customHeight="1" x14ac:dyDescent="0.25">
      <c r="A22" s="8" t="s">
        <v>173</v>
      </c>
      <c r="B22" s="19">
        <v>26417.39</v>
      </c>
      <c r="C22" s="140">
        <v>26396.580000000005</v>
      </c>
      <c r="D22" s="247">
        <f t="shared" si="2"/>
        <v>1.5107601627788158E-2</v>
      </c>
      <c r="E22" s="215">
        <f t="shared" si="3"/>
        <v>1.347040147165649E-2</v>
      </c>
      <c r="F22" s="52">
        <f t="shared" si="4"/>
        <v>-7.8773868273868217E-4</v>
      </c>
      <c r="H22" s="19">
        <v>7356.4890000000023</v>
      </c>
      <c r="I22" s="140">
        <v>7071.9069999999983</v>
      </c>
      <c r="J22" s="247">
        <f t="shared" si="5"/>
        <v>1.8708678227605267E-2</v>
      </c>
      <c r="K22" s="215">
        <f t="shared" si="6"/>
        <v>1.6782655277377951E-2</v>
      </c>
      <c r="L22" s="52">
        <f t="shared" si="7"/>
        <v>-3.8684486580487495E-2</v>
      </c>
      <c r="N22" s="27">
        <f t="shared" si="0"/>
        <v>2.7847145384157947</v>
      </c>
      <c r="O22" s="152">
        <f t="shared" si="1"/>
        <v>2.6790997167057236</v>
      </c>
      <c r="P22" s="52">
        <f t="shared" si="8"/>
        <v>-3.7926624166710728E-2</v>
      </c>
    </row>
    <row r="23" spans="1:16" ht="20.100000000000001" customHeight="1" x14ac:dyDescent="0.25">
      <c r="A23" s="8" t="s">
        <v>185</v>
      </c>
      <c r="B23" s="19">
        <v>24842.570000000018</v>
      </c>
      <c r="C23" s="140">
        <v>27048.180000000011</v>
      </c>
      <c r="D23" s="247">
        <f t="shared" si="2"/>
        <v>1.4206992097646344E-2</v>
      </c>
      <c r="E23" s="215">
        <f t="shared" si="3"/>
        <v>1.3802918547691775E-2</v>
      </c>
      <c r="F23" s="52">
        <f t="shared" si="4"/>
        <v>8.878348737670827E-2</v>
      </c>
      <c r="H23" s="19">
        <v>5729.2089999999998</v>
      </c>
      <c r="I23" s="140">
        <v>6002.8940000000002</v>
      </c>
      <c r="J23" s="247">
        <f t="shared" si="5"/>
        <v>1.457025595765862E-2</v>
      </c>
      <c r="K23" s="215">
        <f t="shared" si="6"/>
        <v>1.4245733246865445E-2</v>
      </c>
      <c r="L23" s="52">
        <f t="shared" si="7"/>
        <v>4.7770119749515234E-2</v>
      </c>
      <c r="N23" s="27">
        <f t="shared" si="0"/>
        <v>2.3062062419467857</v>
      </c>
      <c r="O23" s="152">
        <f t="shared" si="1"/>
        <v>2.2193337962110564</v>
      </c>
      <c r="P23" s="52">
        <f t="shared" si="8"/>
        <v>-3.7668983873010348E-2</v>
      </c>
    </row>
    <row r="24" spans="1:16" ht="20.100000000000001" customHeight="1" x14ac:dyDescent="0.25">
      <c r="A24" s="8" t="s">
        <v>176</v>
      </c>
      <c r="B24" s="19">
        <v>23939.790000000005</v>
      </c>
      <c r="C24" s="140">
        <v>31331.7</v>
      </c>
      <c r="D24" s="247">
        <f t="shared" si="2"/>
        <v>1.3690709429391275E-2</v>
      </c>
      <c r="E24" s="215">
        <f t="shared" si="3"/>
        <v>1.598883559118263E-2</v>
      </c>
      <c r="F24" s="52">
        <f t="shared" si="4"/>
        <v>0.3087708789425469</v>
      </c>
      <c r="H24" s="19">
        <v>4843.1249999999991</v>
      </c>
      <c r="I24" s="140">
        <v>5367.3269999999975</v>
      </c>
      <c r="J24" s="247">
        <f t="shared" si="5"/>
        <v>1.2316808635351825E-2</v>
      </c>
      <c r="K24" s="215">
        <f t="shared" si="6"/>
        <v>1.2737441089364318E-2</v>
      </c>
      <c r="L24" s="52">
        <f t="shared" si="7"/>
        <v>0.10823631436314332</v>
      </c>
      <c r="N24" s="27">
        <f t="shared" si="0"/>
        <v>2.0230440617900149</v>
      </c>
      <c r="O24" s="152">
        <f t="shared" si="1"/>
        <v>1.7130660002489484</v>
      </c>
      <c r="P24" s="52">
        <f t="shared" si="8"/>
        <v>-0.15322358390295959</v>
      </c>
    </row>
    <row r="25" spans="1:16" ht="20.100000000000001" customHeight="1" x14ac:dyDescent="0.25">
      <c r="A25" s="8" t="s">
        <v>183</v>
      </c>
      <c r="B25" s="19">
        <v>12080.929999999998</v>
      </c>
      <c r="C25" s="140">
        <v>15693.25</v>
      </c>
      <c r="D25" s="247">
        <f t="shared" si="2"/>
        <v>6.9088535140373365E-3</v>
      </c>
      <c r="E25" s="215">
        <f t="shared" si="3"/>
        <v>8.0084002509064871E-3</v>
      </c>
      <c r="F25" s="52">
        <f t="shared" si="4"/>
        <v>0.29901009276603724</v>
      </c>
      <c r="H25" s="19">
        <v>3564.1239999999993</v>
      </c>
      <c r="I25" s="140">
        <v>4593.723</v>
      </c>
      <c r="J25" s="247">
        <f t="shared" si="5"/>
        <v>9.064113203905471E-3</v>
      </c>
      <c r="K25" s="215">
        <f t="shared" si="6"/>
        <v>1.0901567222074963E-2</v>
      </c>
      <c r="L25" s="52">
        <f t="shared" si="7"/>
        <v>0.28887855753615777</v>
      </c>
      <c r="N25" s="27">
        <f t="shared" si="0"/>
        <v>2.9502066479981259</v>
      </c>
      <c r="O25" s="152">
        <f t="shared" si="1"/>
        <v>2.9271967247064823</v>
      </c>
      <c r="P25" s="52">
        <f t="shared" si="8"/>
        <v>-7.7994276459437554E-3</v>
      </c>
    </row>
    <row r="26" spans="1:16" ht="20.100000000000001" customHeight="1" x14ac:dyDescent="0.25">
      <c r="A26" s="8" t="s">
        <v>202</v>
      </c>
      <c r="B26" s="19">
        <v>66350.13999999997</v>
      </c>
      <c r="C26" s="140">
        <v>56914.62</v>
      </c>
      <c r="D26" s="247">
        <f t="shared" si="2"/>
        <v>3.7944379935639809E-2</v>
      </c>
      <c r="E26" s="215">
        <f t="shared" si="3"/>
        <v>2.904401937700906E-2</v>
      </c>
      <c r="F26" s="52">
        <f t="shared" si="4"/>
        <v>-0.14220798931245618</v>
      </c>
      <c r="H26" s="19">
        <v>5027.6560000000018</v>
      </c>
      <c r="I26" s="140">
        <v>4492.4239999999991</v>
      </c>
      <c r="J26" s="247">
        <f t="shared" si="5"/>
        <v>1.2786099230636923E-2</v>
      </c>
      <c r="K26" s="215">
        <f t="shared" si="6"/>
        <v>1.066117008493174E-2</v>
      </c>
      <c r="L26" s="52">
        <f t="shared" si="7"/>
        <v>-0.10645756193343429</v>
      </c>
      <c r="N26" s="27">
        <f t="shared" si="0"/>
        <v>0.7577461027211102</v>
      </c>
      <c r="O26" s="152">
        <f t="shared" si="1"/>
        <v>0.78932688999768408</v>
      </c>
      <c r="P26" s="52">
        <f t="shared" si="8"/>
        <v>4.1677267838350386E-2</v>
      </c>
    </row>
    <row r="27" spans="1:16" ht="20.100000000000001" customHeight="1" x14ac:dyDescent="0.25">
      <c r="A27" s="8" t="s">
        <v>208</v>
      </c>
      <c r="B27" s="19">
        <v>12094.310000000001</v>
      </c>
      <c r="C27" s="140">
        <v>10749.630000000001</v>
      </c>
      <c r="D27" s="247">
        <f t="shared" si="2"/>
        <v>6.9165052809143758E-3</v>
      </c>
      <c r="E27" s="215">
        <f t="shared" si="3"/>
        <v>5.4856285083811143E-3</v>
      </c>
      <c r="F27" s="52">
        <f t="shared" si="4"/>
        <v>-0.11118286202354662</v>
      </c>
      <c r="H27" s="19">
        <v>4308.6809999999987</v>
      </c>
      <c r="I27" s="140">
        <v>3703.39</v>
      </c>
      <c r="J27" s="247">
        <f t="shared" si="5"/>
        <v>1.0957635689307282E-2</v>
      </c>
      <c r="K27" s="215">
        <f t="shared" si="6"/>
        <v>8.7886786022057049E-3</v>
      </c>
      <c r="L27" s="52">
        <f t="shared" si="7"/>
        <v>-0.14048173907513667</v>
      </c>
      <c r="N27" s="27">
        <f t="shared" si="0"/>
        <v>3.5625686789903668</v>
      </c>
      <c r="O27" s="152">
        <f t="shared" si="1"/>
        <v>3.4451325301428977</v>
      </c>
      <c r="P27" s="52">
        <f t="shared" si="8"/>
        <v>-3.2963897521478956E-2</v>
      </c>
    </row>
    <row r="28" spans="1:16" ht="20.100000000000001" customHeight="1" x14ac:dyDescent="0.25">
      <c r="A28" s="8" t="s">
        <v>186</v>
      </c>
      <c r="B28" s="19">
        <v>11663.290000000008</v>
      </c>
      <c r="C28" s="140">
        <v>12248.090000000002</v>
      </c>
      <c r="D28" s="247">
        <f t="shared" si="2"/>
        <v>6.6700131613821609E-3</v>
      </c>
      <c r="E28" s="215">
        <f t="shared" si="3"/>
        <v>6.2503055153728679E-3</v>
      </c>
      <c r="F28" s="52">
        <f t="shared" si="4"/>
        <v>5.0140226299782771E-2</v>
      </c>
      <c r="H28" s="19">
        <v>3404.1590000000001</v>
      </c>
      <c r="I28" s="140">
        <v>3610.927000000001</v>
      </c>
      <c r="J28" s="247">
        <f t="shared" si="5"/>
        <v>8.6572977090846603E-3</v>
      </c>
      <c r="K28" s="215">
        <f t="shared" si="6"/>
        <v>8.5692505674603136E-3</v>
      </c>
      <c r="L28" s="52">
        <f t="shared" si="7"/>
        <v>6.073981855724158E-2</v>
      </c>
      <c r="N28" s="27">
        <f t="shared" si="0"/>
        <v>2.9186953252469912</v>
      </c>
      <c r="O28" s="152">
        <f t="shared" si="1"/>
        <v>2.9481551817467055</v>
      </c>
      <c r="P28" s="52">
        <f t="shared" si="8"/>
        <v>1.0093501793381391E-2</v>
      </c>
    </row>
    <row r="29" spans="1:16" ht="20.100000000000001" customHeight="1" x14ac:dyDescent="0.25">
      <c r="A29" s="8" t="s">
        <v>181</v>
      </c>
      <c r="B29" s="19">
        <v>10591.569999999998</v>
      </c>
      <c r="C29" s="140">
        <v>10783.94</v>
      </c>
      <c r="D29" s="247">
        <f t="shared" si="2"/>
        <v>6.0571169283881645E-3</v>
      </c>
      <c r="E29" s="215">
        <f t="shared" si="3"/>
        <v>5.5031371960403688E-3</v>
      </c>
      <c r="F29" s="52">
        <f>(C29-B29)/B29</f>
        <v>1.8162557581170937E-2</v>
      </c>
      <c r="H29" s="19">
        <v>3905.6409999999996</v>
      </c>
      <c r="I29" s="140">
        <v>3566.9819999999986</v>
      </c>
      <c r="J29" s="247">
        <f t="shared" si="5"/>
        <v>9.9326432407555332E-3</v>
      </c>
      <c r="K29" s="215">
        <f t="shared" si="6"/>
        <v>8.4649627443647308E-3</v>
      </c>
      <c r="L29" s="52">
        <f>(I29-H29)/H29</f>
        <v>-8.6710222470524317E-2</v>
      </c>
      <c r="N29" s="27">
        <f t="shared" si="0"/>
        <v>3.6874995869356479</v>
      </c>
      <c r="O29" s="152">
        <f t="shared" si="1"/>
        <v>3.3076797534110898</v>
      </c>
      <c r="P29" s="52">
        <f>(O29-N29)/N29</f>
        <v>-0.10300200029044412</v>
      </c>
    </row>
    <row r="30" spans="1:16" ht="20.100000000000001" customHeight="1" x14ac:dyDescent="0.25">
      <c r="A30" s="8" t="s">
        <v>180</v>
      </c>
      <c r="B30" s="19">
        <v>1682.6399999999999</v>
      </c>
      <c r="C30" s="140">
        <v>1699.7</v>
      </c>
      <c r="D30" s="247">
        <f t="shared" si="2"/>
        <v>9.6226973228549328E-4</v>
      </c>
      <c r="E30" s="215">
        <f t="shared" si="3"/>
        <v>8.6737150727005292E-4</v>
      </c>
      <c r="F30" s="52">
        <f t="shared" si="4"/>
        <v>1.0138829458470127E-2</v>
      </c>
      <c r="H30" s="19">
        <v>3234.0369999999994</v>
      </c>
      <c r="I30" s="140">
        <v>3416.2779999999998</v>
      </c>
      <c r="J30" s="247">
        <f t="shared" si="5"/>
        <v>8.2246514076443015E-3</v>
      </c>
      <c r="K30" s="215">
        <f t="shared" si="6"/>
        <v>8.1073204166415367E-3</v>
      </c>
      <c r="L30" s="52">
        <f t="shared" si="7"/>
        <v>5.6350932286798348E-2</v>
      </c>
      <c r="N30" s="27">
        <f t="shared" si="0"/>
        <v>19.220017353682305</v>
      </c>
      <c r="O30" s="152">
        <f t="shared" si="1"/>
        <v>20.099299876448782</v>
      </c>
      <c r="P30" s="52">
        <f t="shared" si="8"/>
        <v>4.5748268931610409E-2</v>
      </c>
    </row>
    <row r="31" spans="1:16" ht="20.100000000000001" customHeight="1" x14ac:dyDescent="0.25">
      <c r="A31" s="8" t="s">
        <v>206</v>
      </c>
      <c r="B31" s="19">
        <v>7431.7000000000007</v>
      </c>
      <c r="C31" s="140">
        <v>8084.25</v>
      </c>
      <c r="D31" s="247">
        <f t="shared" si="2"/>
        <v>4.2500475261648962E-3</v>
      </c>
      <c r="E31" s="215">
        <f t="shared" si="3"/>
        <v>4.1254622037111988E-3</v>
      </c>
      <c r="F31" s="52">
        <f t="shared" si="4"/>
        <v>8.7806289274324739E-2</v>
      </c>
      <c r="H31" s="19">
        <v>2392.5250000000015</v>
      </c>
      <c r="I31" s="140">
        <v>3120.9169999999995</v>
      </c>
      <c r="J31" s="247">
        <f t="shared" si="5"/>
        <v>6.084557507868401E-3</v>
      </c>
      <c r="K31" s="215">
        <f t="shared" si="6"/>
        <v>7.4063861643413244E-3</v>
      </c>
      <c r="L31" s="52">
        <f t="shared" si="7"/>
        <v>0.30444488563337796</v>
      </c>
      <c r="N31" s="27">
        <f t="shared" si="0"/>
        <v>3.2193508887603124</v>
      </c>
      <c r="O31" s="152">
        <f t="shared" si="1"/>
        <v>3.8604904598447591</v>
      </c>
      <c r="P31" s="52">
        <f t="shared" si="8"/>
        <v>0.19915181452349631</v>
      </c>
    </row>
    <row r="32" spans="1:16" ht="20.100000000000001" customHeight="1" thickBot="1" x14ac:dyDescent="0.3">
      <c r="A32" s="8" t="s">
        <v>17</v>
      </c>
      <c r="B32" s="19">
        <f>B33-SUM(B7:B31)</f>
        <v>175523.20000000042</v>
      </c>
      <c r="C32" s="140">
        <f>C33-SUM(C7:C31)</f>
        <v>182723.70999999973</v>
      </c>
      <c r="D32" s="247">
        <f t="shared" si="2"/>
        <v>0.10037837129385579</v>
      </c>
      <c r="E32" s="215">
        <f t="shared" si="3"/>
        <v>9.324547847071589E-2</v>
      </c>
      <c r="F32" s="52">
        <f t="shared" si="4"/>
        <v>4.1023124008674028E-2</v>
      </c>
      <c r="H32" s="19">
        <f>H33-SUM(H7:H31)</f>
        <v>36036.253999999841</v>
      </c>
      <c r="I32" s="142">
        <f>I33-SUM(I7:I31)</f>
        <v>38813.89000000013</v>
      </c>
      <c r="J32" s="247">
        <f t="shared" si="5"/>
        <v>9.1645713140364918E-2</v>
      </c>
      <c r="K32" s="215">
        <f t="shared" si="6"/>
        <v>9.2110959016297816E-2</v>
      </c>
      <c r="L32" s="52">
        <f t="shared" si="7"/>
        <v>7.7078932788083407E-2</v>
      </c>
      <c r="N32" s="27">
        <f t="shared" si="0"/>
        <v>2.0530764024356754</v>
      </c>
      <c r="O32" s="152">
        <f t="shared" si="1"/>
        <v>2.1241846501474928</v>
      </c>
      <c r="P32" s="52">
        <f t="shared" si="8"/>
        <v>3.4634973948099494E-2</v>
      </c>
    </row>
    <row r="33" spans="1:16" ht="26.25" customHeight="1" thickBot="1" x14ac:dyDescent="0.3">
      <c r="A33" s="12" t="s">
        <v>18</v>
      </c>
      <c r="B33" s="17">
        <v>1748615.7400000002</v>
      </c>
      <c r="C33" s="145">
        <v>1959598.6099999994</v>
      </c>
      <c r="D33" s="243">
        <f>SUM(D7:D32)</f>
        <v>1.0000000000000002</v>
      </c>
      <c r="E33" s="244">
        <f>SUM(E7:E32)</f>
        <v>0.99999999999999967</v>
      </c>
      <c r="F33" s="57">
        <f t="shared" si="4"/>
        <v>0.12065708044009667</v>
      </c>
      <c r="G33" s="1"/>
      <c r="H33" s="17">
        <v>393212.65299999987</v>
      </c>
      <c r="I33" s="145">
        <v>421381.89000000019</v>
      </c>
      <c r="J33" s="243">
        <f>SUM(J7:J32)</f>
        <v>0.99999999999999978</v>
      </c>
      <c r="K33" s="244">
        <f>SUM(K7:K32)</f>
        <v>0.99999999999999967</v>
      </c>
      <c r="L33" s="57">
        <f t="shared" si="7"/>
        <v>7.1638684017628296E-2</v>
      </c>
      <c r="N33" s="29">
        <f t="shared" si="0"/>
        <v>2.2487081867397567</v>
      </c>
      <c r="O33" s="146">
        <f t="shared" si="1"/>
        <v>2.1503479735577087</v>
      </c>
      <c r="P33" s="57">
        <f t="shared" si="8"/>
        <v>-4.3740763591319315E-2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F37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102181.49000000003</v>
      </c>
      <c r="C39" s="147">
        <v>102113.07000000004</v>
      </c>
      <c r="D39" s="247">
        <f t="shared" ref="D39:D61" si="9">B39/$B$62</f>
        <v>0.15313314187024218</v>
      </c>
      <c r="E39" s="246">
        <f t="shared" ref="E39:E61" si="10">C39/$C$62</f>
        <v>0.12801856179488086</v>
      </c>
      <c r="F39" s="52">
        <f>(C39-B39)/B39</f>
        <v>-6.6959289789176332E-4</v>
      </c>
      <c r="H39" s="39">
        <v>22647.030999999992</v>
      </c>
      <c r="I39" s="147">
        <v>23005.947000000004</v>
      </c>
      <c r="J39" s="247">
        <f t="shared" ref="J39:J61" si="11">H39/$H$62</f>
        <v>0.16177559686002183</v>
      </c>
      <c r="K39" s="246">
        <f t="shared" ref="K39:K61" si="12">I39/$I$62</f>
        <v>0.15612059209566528</v>
      </c>
      <c r="L39" s="52">
        <f>(I39-H39)/H39</f>
        <v>1.5848258431756999E-2</v>
      </c>
      <c r="N39" s="27">
        <f t="shared" ref="N39:N62" si="13">(H39/B39)*10</f>
        <v>2.2163535685377052</v>
      </c>
      <c r="O39" s="151">
        <f t="shared" ref="O39:O62" si="14">(I39/C39)*10</f>
        <v>2.2529874970951314</v>
      </c>
      <c r="P39" s="61">
        <f t="shared" si="8"/>
        <v>1.6528918976405172E-2</v>
      </c>
    </row>
    <row r="40" spans="1:16" ht="20.100000000000001" customHeight="1" x14ac:dyDescent="0.25">
      <c r="A40" s="38" t="s">
        <v>172</v>
      </c>
      <c r="B40" s="19">
        <v>121937.14000000006</v>
      </c>
      <c r="C40" s="140">
        <v>124118.71999999993</v>
      </c>
      <c r="D40" s="247">
        <f t="shared" si="9"/>
        <v>0.18273972476689845</v>
      </c>
      <c r="E40" s="215">
        <f t="shared" si="10"/>
        <v>0.15560691717741421</v>
      </c>
      <c r="F40" s="52">
        <f t="shared" ref="F40:F62" si="15">(C40-B40)/B40</f>
        <v>1.789102155421941E-2</v>
      </c>
      <c r="H40" s="19">
        <v>21666.131000000012</v>
      </c>
      <c r="I40" s="140">
        <v>22798.393000000004</v>
      </c>
      <c r="J40" s="247">
        <f t="shared" si="11"/>
        <v>0.15476868796498863</v>
      </c>
      <c r="K40" s="215">
        <f t="shared" si="12"/>
        <v>0.15471211048124517</v>
      </c>
      <c r="L40" s="52">
        <f t="shared" ref="L40:L62" si="16">(I40-H40)/H40</f>
        <v>5.2259538170427888E-2</v>
      </c>
      <c r="N40" s="27">
        <f t="shared" si="13"/>
        <v>1.7768278803324402</v>
      </c>
      <c r="O40" s="152">
        <f t="shared" si="14"/>
        <v>1.8368214722162794</v>
      </c>
      <c r="P40" s="52">
        <f t="shared" si="8"/>
        <v>3.3764436357569184E-2</v>
      </c>
    </row>
    <row r="41" spans="1:16" ht="20.100000000000001" customHeight="1" x14ac:dyDescent="0.25">
      <c r="A41" s="38" t="s">
        <v>167</v>
      </c>
      <c r="B41" s="19">
        <v>108989.63000000002</v>
      </c>
      <c r="C41" s="140">
        <v>99957.879999999946</v>
      </c>
      <c r="D41" s="247">
        <f t="shared" si="9"/>
        <v>0.16333608438451233</v>
      </c>
      <c r="E41" s="215">
        <f t="shared" si="10"/>
        <v>0.12531661263014884</v>
      </c>
      <c r="F41" s="52">
        <f t="shared" si="15"/>
        <v>-8.2867975604652214E-2</v>
      </c>
      <c r="H41" s="19">
        <v>19471.779000000002</v>
      </c>
      <c r="I41" s="140">
        <v>18670.096000000009</v>
      </c>
      <c r="J41" s="247">
        <f t="shared" si="11"/>
        <v>0.13909367058540434</v>
      </c>
      <c r="K41" s="215">
        <f t="shared" si="12"/>
        <v>0.12669708584493014</v>
      </c>
      <c r="L41" s="52">
        <f t="shared" si="16"/>
        <v>-4.117153342794172E-2</v>
      </c>
      <c r="N41" s="27">
        <f t="shared" si="13"/>
        <v>1.7865717132905212</v>
      </c>
      <c r="O41" s="152">
        <f t="shared" si="14"/>
        <v>1.8677963158082203</v>
      </c>
      <c r="P41" s="52">
        <f t="shared" si="8"/>
        <v>4.5463947466233494E-2</v>
      </c>
    </row>
    <row r="42" spans="1:16" ht="20.100000000000001" customHeight="1" x14ac:dyDescent="0.25">
      <c r="A42" s="38" t="s">
        <v>177</v>
      </c>
      <c r="B42" s="19">
        <v>59252.569999999992</v>
      </c>
      <c r="C42" s="140">
        <v>187222.07000000009</v>
      </c>
      <c r="D42" s="247">
        <f t="shared" si="9"/>
        <v>8.879819826454334E-2</v>
      </c>
      <c r="E42" s="215">
        <f t="shared" si="10"/>
        <v>0.23471921995549164</v>
      </c>
      <c r="F42" s="52">
        <f t="shared" si="15"/>
        <v>2.1597291054210834</v>
      </c>
      <c r="H42" s="19">
        <v>10210.570000000007</v>
      </c>
      <c r="I42" s="140">
        <v>15018.236000000006</v>
      </c>
      <c r="J42" s="247">
        <f t="shared" si="11"/>
        <v>7.293764273255221E-2</v>
      </c>
      <c r="K42" s="215">
        <f t="shared" si="12"/>
        <v>0.10191520899150279</v>
      </c>
      <c r="L42" s="52">
        <f t="shared" si="16"/>
        <v>0.47085187212858792</v>
      </c>
      <c r="N42" s="27">
        <f t="shared" si="13"/>
        <v>1.7232282076541168</v>
      </c>
      <c r="O42" s="152">
        <f t="shared" si="14"/>
        <v>0.8021616254963958</v>
      </c>
      <c r="P42" s="52">
        <f t="shared" si="8"/>
        <v>-0.53450064133501918</v>
      </c>
    </row>
    <row r="43" spans="1:16" ht="20.100000000000001" customHeight="1" x14ac:dyDescent="0.25">
      <c r="A43" s="38" t="s">
        <v>179</v>
      </c>
      <c r="B43" s="19">
        <v>64064.729999999989</v>
      </c>
      <c r="C43" s="140">
        <v>60615.920000000013</v>
      </c>
      <c r="D43" s="247">
        <f t="shared" si="9"/>
        <v>9.6009887778782207E-2</v>
      </c>
      <c r="E43" s="215">
        <f t="shared" si="10"/>
        <v>7.5993826258220945E-2</v>
      </c>
      <c r="F43" s="52">
        <f t="shared" si="15"/>
        <v>-5.3833209005953453E-2</v>
      </c>
      <c r="H43" s="19">
        <v>15083.391999999996</v>
      </c>
      <c r="I43" s="140">
        <v>14255.855</v>
      </c>
      <c r="J43" s="247">
        <f t="shared" si="11"/>
        <v>0.10774590026717756</v>
      </c>
      <c r="K43" s="215">
        <f t="shared" si="12"/>
        <v>9.6741617436132923E-2</v>
      </c>
      <c r="L43" s="52">
        <f t="shared" si="16"/>
        <v>-5.4864118097573598E-2</v>
      </c>
      <c r="N43" s="27">
        <f t="shared" si="13"/>
        <v>2.3543987463929059</v>
      </c>
      <c r="O43" s="152">
        <f t="shared" si="14"/>
        <v>2.3518334787296795</v>
      </c>
      <c r="P43" s="52">
        <f t="shared" si="8"/>
        <v>-1.0895638078114677E-3</v>
      </c>
    </row>
    <row r="44" spans="1:16" ht="20.100000000000001" customHeight="1" x14ac:dyDescent="0.25">
      <c r="A44" s="38" t="s">
        <v>174</v>
      </c>
      <c r="B44" s="19">
        <v>46585.42</v>
      </c>
      <c r="C44" s="140">
        <v>42272.280000000006</v>
      </c>
      <c r="D44" s="247">
        <f t="shared" si="9"/>
        <v>6.9814716246013001E-2</v>
      </c>
      <c r="E44" s="215">
        <f t="shared" si="10"/>
        <v>5.2996511508179169E-2</v>
      </c>
      <c r="F44" s="52">
        <f t="shared" si="15"/>
        <v>-9.2585620136085331E-2</v>
      </c>
      <c r="H44" s="19">
        <v>10195.635000000002</v>
      </c>
      <c r="I44" s="140">
        <v>10440.764999999996</v>
      </c>
      <c r="J44" s="247">
        <f t="shared" si="11"/>
        <v>7.2830956847806202E-2</v>
      </c>
      <c r="K44" s="215">
        <f t="shared" si="12"/>
        <v>7.0852045939760619E-2</v>
      </c>
      <c r="L44" s="52">
        <f t="shared" si="16"/>
        <v>2.4042641777583612E-2</v>
      </c>
      <c r="N44" s="27">
        <f t="shared" si="13"/>
        <v>2.1885892624774024</v>
      </c>
      <c r="O44" s="152">
        <f t="shared" si="14"/>
        <v>2.4698845200684691</v>
      </c>
      <c r="P44" s="52">
        <f t="shared" si="8"/>
        <v>0.12852811736481376</v>
      </c>
    </row>
    <row r="45" spans="1:16" ht="20.100000000000001" customHeight="1" x14ac:dyDescent="0.25">
      <c r="A45" s="38" t="s">
        <v>184</v>
      </c>
      <c r="B45" s="19">
        <v>31370.1</v>
      </c>
      <c r="C45" s="140">
        <v>35690.749999999993</v>
      </c>
      <c r="D45" s="247">
        <f t="shared" si="9"/>
        <v>4.7012447888396251E-2</v>
      </c>
      <c r="E45" s="215">
        <f t="shared" si="10"/>
        <v>4.4745285636605008E-2</v>
      </c>
      <c r="F45" s="52">
        <f t="shared" si="15"/>
        <v>0.13773147041290892</v>
      </c>
      <c r="H45" s="19">
        <v>7012.8550000000005</v>
      </c>
      <c r="I45" s="140">
        <v>7778.1720000000014</v>
      </c>
      <c r="J45" s="247">
        <f t="shared" si="11"/>
        <v>5.0095255458333092E-2</v>
      </c>
      <c r="K45" s="215">
        <f t="shared" si="12"/>
        <v>5.2783431086837029E-2</v>
      </c>
      <c r="L45" s="52">
        <f t="shared" si="16"/>
        <v>0.10913058946748519</v>
      </c>
      <c r="N45" s="27">
        <f t="shared" si="13"/>
        <v>2.2355220416893795</v>
      </c>
      <c r="O45" s="152">
        <f t="shared" si="14"/>
        <v>2.1793243347365925</v>
      </c>
      <c r="P45" s="52">
        <f t="shared" si="8"/>
        <v>-2.5138516151832945E-2</v>
      </c>
    </row>
    <row r="46" spans="1:16" ht="20.100000000000001" customHeight="1" x14ac:dyDescent="0.25">
      <c r="A46" s="38" t="s">
        <v>173</v>
      </c>
      <c r="B46" s="19">
        <v>26417.39</v>
      </c>
      <c r="C46" s="140">
        <v>26396.580000000005</v>
      </c>
      <c r="D46" s="247">
        <f t="shared" si="9"/>
        <v>3.9590124695886859E-2</v>
      </c>
      <c r="E46" s="215">
        <f t="shared" si="10"/>
        <v>3.3093238778380829E-2</v>
      </c>
      <c r="F46" s="52">
        <f t="shared" si="15"/>
        <v>-7.8773868273868217E-4</v>
      </c>
      <c r="H46" s="19">
        <v>7356.4890000000023</v>
      </c>
      <c r="I46" s="140">
        <v>7071.9069999999983</v>
      </c>
      <c r="J46" s="247">
        <f t="shared" si="11"/>
        <v>5.2549952299230124E-2</v>
      </c>
      <c r="K46" s="215">
        <f t="shared" si="12"/>
        <v>4.799064816090725E-2</v>
      </c>
      <c r="L46" s="52">
        <f t="shared" si="16"/>
        <v>-3.8684486580487495E-2</v>
      </c>
      <c r="N46" s="27">
        <f t="shared" si="13"/>
        <v>2.7847145384157947</v>
      </c>
      <c r="O46" s="152">
        <f t="shared" si="14"/>
        <v>2.6790997167057236</v>
      </c>
      <c r="P46" s="52">
        <f t="shared" si="8"/>
        <v>-3.7926624166710728E-2</v>
      </c>
    </row>
    <row r="47" spans="1:16" ht="20.100000000000001" customHeight="1" x14ac:dyDescent="0.25">
      <c r="A47" s="38" t="s">
        <v>185</v>
      </c>
      <c r="B47" s="19">
        <v>24842.570000000018</v>
      </c>
      <c r="C47" s="140">
        <v>27048.180000000011</v>
      </c>
      <c r="D47" s="247">
        <f t="shared" si="9"/>
        <v>3.7230038397672846E-2</v>
      </c>
      <c r="E47" s="215">
        <f t="shared" si="10"/>
        <v>3.3910145907561695E-2</v>
      </c>
      <c r="F47" s="52">
        <f t="shared" si="15"/>
        <v>8.878348737670827E-2</v>
      </c>
      <c r="H47" s="19">
        <v>5729.2089999999998</v>
      </c>
      <c r="I47" s="140">
        <v>6002.8940000000002</v>
      </c>
      <c r="J47" s="247">
        <f t="shared" si="11"/>
        <v>4.0925726887149537E-2</v>
      </c>
      <c r="K47" s="215">
        <f t="shared" si="12"/>
        <v>4.0736222054563391E-2</v>
      </c>
      <c r="L47" s="52">
        <f t="shared" si="16"/>
        <v>4.7770119749515234E-2</v>
      </c>
      <c r="N47" s="27">
        <f t="shared" si="13"/>
        <v>2.3062062419467857</v>
      </c>
      <c r="O47" s="152">
        <f t="shared" si="14"/>
        <v>2.2193337962110564</v>
      </c>
      <c r="P47" s="52">
        <f t="shared" si="8"/>
        <v>-3.7668983873010348E-2</v>
      </c>
    </row>
    <row r="48" spans="1:16" ht="20.100000000000001" customHeight="1" x14ac:dyDescent="0.25">
      <c r="A48" s="38" t="s">
        <v>176</v>
      </c>
      <c r="B48" s="19">
        <v>23939.790000000005</v>
      </c>
      <c r="C48" s="140">
        <v>31331.7</v>
      </c>
      <c r="D48" s="247">
        <f t="shared" si="9"/>
        <v>3.5877097294371073E-2</v>
      </c>
      <c r="E48" s="215">
        <f t="shared" si="10"/>
        <v>3.9280370011289124E-2</v>
      </c>
      <c r="F48" s="52">
        <f t="shared" si="15"/>
        <v>0.3087708789425469</v>
      </c>
      <c r="H48" s="19">
        <v>4843.1249999999991</v>
      </c>
      <c r="I48" s="140">
        <v>5367.3269999999975</v>
      </c>
      <c r="J48" s="247">
        <f t="shared" si="11"/>
        <v>3.4596121564133213E-2</v>
      </c>
      <c r="K48" s="215">
        <f t="shared" si="12"/>
        <v>3.6423202627175071E-2</v>
      </c>
      <c r="L48" s="52">
        <f t="shared" si="16"/>
        <v>0.10823631436314332</v>
      </c>
      <c r="N48" s="27">
        <f t="shared" si="13"/>
        <v>2.0230440617900149</v>
      </c>
      <c r="O48" s="152">
        <f t="shared" si="14"/>
        <v>1.7130660002489484</v>
      </c>
      <c r="P48" s="52">
        <f t="shared" si="8"/>
        <v>-0.15322358390295959</v>
      </c>
    </row>
    <row r="49" spans="1:16" ht="20.100000000000001" customHeight="1" x14ac:dyDescent="0.25">
      <c r="A49" s="38" t="s">
        <v>183</v>
      </c>
      <c r="B49" s="19">
        <v>12080.929999999998</v>
      </c>
      <c r="C49" s="140">
        <v>15693.25</v>
      </c>
      <c r="D49" s="247">
        <f t="shared" si="9"/>
        <v>1.8104950002338624E-2</v>
      </c>
      <c r="E49" s="215">
        <f t="shared" si="10"/>
        <v>1.9674536226239339E-2</v>
      </c>
      <c r="F49" s="52">
        <f t="shared" si="15"/>
        <v>0.29901009276603724</v>
      </c>
      <c r="H49" s="19">
        <v>3564.1239999999993</v>
      </c>
      <c r="I49" s="140">
        <v>4593.723</v>
      </c>
      <c r="J49" s="247">
        <f t="shared" si="11"/>
        <v>2.5459773838925222E-2</v>
      </c>
      <c r="K49" s="215">
        <f t="shared" si="12"/>
        <v>3.1173450703136703E-2</v>
      </c>
      <c r="L49" s="52">
        <f t="shared" si="16"/>
        <v>0.28887855753615777</v>
      </c>
      <c r="N49" s="27">
        <f t="shared" si="13"/>
        <v>2.9502066479981259</v>
      </c>
      <c r="O49" s="152">
        <f t="shared" si="14"/>
        <v>2.9271967247064823</v>
      </c>
      <c r="P49" s="52">
        <f t="shared" si="8"/>
        <v>-7.7994276459437554E-3</v>
      </c>
    </row>
    <row r="50" spans="1:16" ht="20.100000000000001" customHeight="1" x14ac:dyDescent="0.25">
      <c r="A50" s="38" t="s">
        <v>186</v>
      </c>
      <c r="B50" s="19">
        <v>11663.290000000008</v>
      </c>
      <c r="C50" s="140">
        <v>12248.090000000002</v>
      </c>
      <c r="D50" s="247">
        <f t="shared" si="9"/>
        <v>1.7479058508970437E-2</v>
      </c>
      <c r="E50" s="215">
        <f t="shared" si="10"/>
        <v>1.5355359177177437E-2</v>
      </c>
      <c r="F50" s="52">
        <f t="shared" si="15"/>
        <v>5.0140226299782771E-2</v>
      </c>
      <c r="H50" s="19">
        <v>3404.1590000000001</v>
      </c>
      <c r="I50" s="140">
        <v>3610.927000000001</v>
      </c>
      <c r="J50" s="247">
        <f t="shared" si="11"/>
        <v>2.4317088364978846E-2</v>
      </c>
      <c r="K50" s="215">
        <f t="shared" si="12"/>
        <v>2.4504101537494823E-2</v>
      </c>
      <c r="L50" s="52">
        <f t="shared" si="16"/>
        <v>6.073981855724158E-2</v>
      </c>
      <c r="N50" s="27">
        <f t="shared" si="13"/>
        <v>2.9186953252469912</v>
      </c>
      <c r="O50" s="152">
        <f t="shared" si="14"/>
        <v>2.9481551817467055</v>
      </c>
      <c r="P50" s="52">
        <f t="shared" si="8"/>
        <v>1.0093501793381391E-2</v>
      </c>
    </row>
    <row r="51" spans="1:16" ht="20.100000000000001" customHeight="1" x14ac:dyDescent="0.25">
      <c r="A51" s="38" t="s">
        <v>189</v>
      </c>
      <c r="B51" s="19">
        <v>5977.3100000000013</v>
      </c>
      <c r="C51" s="140">
        <v>7113.3000000000029</v>
      </c>
      <c r="D51" s="247">
        <f t="shared" si="9"/>
        <v>8.9578284700332442E-3</v>
      </c>
      <c r="E51" s="215">
        <f t="shared" si="10"/>
        <v>8.9179028268910731E-3</v>
      </c>
      <c r="F51" s="52">
        <f t="shared" si="15"/>
        <v>0.19005037383036874</v>
      </c>
      <c r="H51" s="19">
        <v>1734.944</v>
      </c>
      <c r="I51" s="140">
        <v>2223.1780000000012</v>
      </c>
      <c r="J51" s="247">
        <f t="shared" si="11"/>
        <v>1.2393306704031702E-2</v>
      </c>
      <c r="K51" s="215">
        <f t="shared" si="12"/>
        <v>1.5086701959891376E-2</v>
      </c>
      <c r="L51" s="52">
        <f t="shared" si="16"/>
        <v>0.28141196488186437</v>
      </c>
      <c r="N51" s="27">
        <f t="shared" si="13"/>
        <v>2.9025498091951052</v>
      </c>
      <c r="O51" s="152">
        <f t="shared" si="14"/>
        <v>3.1253820308436313</v>
      </c>
      <c r="P51" s="52">
        <f t="shared" si="8"/>
        <v>7.6771196464090599E-2</v>
      </c>
    </row>
    <row r="52" spans="1:16" ht="20.100000000000001" customHeight="1" x14ac:dyDescent="0.25">
      <c r="A52" s="38" t="s">
        <v>190</v>
      </c>
      <c r="B52" s="19">
        <v>11514.549999999996</v>
      </c>
      <c r="C52" s="140">
        <v>9494.61</v>
      </c>
      <c r="D52" s="247">
        <f t="shared" si="9"/>
        <v>1.7256150979223301E-2</v>
      </c>
      <c r="E52" s="215">
        <f t="shared" si="10"/>
        <v>1.1903337320122619E-2</v>
      </c>
      <c r="F52" s="52">
        <f t="shared" si="15"/>
        <v>-0.17542500575358966</v>
      </c>
      <c r="H52" s="19">
        <v>2514.058</v>
      </c>
      <c r="I52" s="140">
        <v>2127.3389999999995</v>
      </c>
      <c r="J52" s="247">
        <f t="shared" si="11"/>
        <v>1.795878821778947E-2</v>
      </c>
      <c r="K52" s="215">
        <f t="shared" si="12"/>
        <v>1.4436329192108474E-2</v>
      </c>
      <c r="L52" s="52">
        <f t="shared" si="16"/>
        <v>-0.15382262461725246</v>
      </c>
      <c r="N52" s="27">
        <f t="shared" ref="N52" si="17">(H52/B52)*10</f>
        <v>2.1833749473492241</v>
      </c>
      <c r="O52" s="152">
        <f t="shared" ref="O52" si="18">(I52/C52)*10</f>
        <v>2.2405754422772493</v>
      </c>
      <c r="P52" s="52">
        <f t="shared" ref="P52" si="19">(O52-N52)/N52</f>
        <v>2.61982006331394E-2</v>
      </c>
    </row>
    <row r="53" spans="1:16" ht="20.100000000000001" customHeight="1" x14ac:dyDescent="0.25">
      <c r="A53" s="38" t="s">
        <v>192</v>
      </c>
      <c r="B53" s="19">
        <v>4206.6000000000004</v>
      </c>
      <c r="C53" s="140">
        <v>4628.5099999999993</v>
      </c>
      <c r="D53" s="247">
        <f t="shared" si="9"/>
        <v>6.3041738243527342E-3</v>
      </c>
      <c r="E53" s="215">
        <f t="shared" si="10"/>
        <v>5.8027360596760403E-3</v>
      </c>
      <c r="F53" s="52">
        <f t="shared" si="15"/>
        <v>0.1002971520943277</v>
      </c>
      <c r="H53" s="19">
        <v>1051.337</v>
      </c>
      <c r="I53" s="140">
        <v>1099.3690000000004</v>
      </c>
      <c r="J53" s="247">
        <f t="shared" si="11"/>
        <v>7.510064814943063E-3</v>
      </c>
      <c r="K53" s="215">
        <f t="shared" si="12"/>
        <v>7.4604248723871046E-3</v>
      </c>
      <c r="L53" s="52">
        <f t="shared" si="16"/>
        <v>4.5686587649821496E-2</v>
      </c>
      <c r="N53" s="27">
        <f t="shared" ref="N53" si="20">(H53/B53)*10</f>
        <v>2.4992559311558025</v>
      </c>
      <c r="O53" s="152">
        <f t="shared" ref="O53" si="21">(I53/C53)*10</f>
        <v>2.375211461139763</v>
      </c>
      <c r="P53" s="52">
        <f t="shared" ref="P53" si="22">(O53-N53)/N53</f>
        <v>-4.9632560023044149E-2</v>
      </c>
    </row>
    <row r="54" spans="1:16" ht="20.100000000000001" customHeight="1" x14ac:dyDescent="0.25">
      <c r="A54" s="38" t="s">
        <v>194</v>
      </c>
      <c r="B54" s="19">
        <v>3611.1699999999992</v>
      </c>
      <c r="C54" s="140">
        <v>3775.0600000000004</v>
      </c>
      <c r="D54" s="247">
        <f t="shared" si="9"/>
        <v>5.4118393451452135E-3</v>
      </c>
      <c r="E54" s="215">
        <f t="shared" si="10"/>
        <v>4.7327707597997282E-3</v>
      </c>
      <c r="F54" s="52">
        <f t="shared" si="15"/>
        <v>4.5384182965631993E-2</v>
      </c>
      <c r="H54" s="19">
        <v>923.1429999999998</v>
      </c>
      <c r="I54" s="140">
        <v>940.4620000000001</v>
      </c>
      <c r="J54" s="247">
        <f t="shared" si="11"/>
        <v>6.5943306127920756E-3</v>
      </c>
      <c r="K54" s="215">
        <f t="shared" si="12"/>
        <v>6.3820665275580073E-3</v>
      </c>
      <c r="L54" s="52">
        <f t="shared" si="16"/>
        <v>1.8760907031738643E-2</v>
      </c>
      <c r="N54" s="27">
        <f t="shared" ref="N54" si="23">(H54/B54)*10</f>
        <v>2.5563543117604541</v>
      </c>
      <c r="O54" s="152">
        <f t="shared" ref="O54" si="24">(I54/C54)*10</f>
        <v>2.4912504701912024</v>
      </c>
      <c r="P54" s="52">
        <f t="shared" ref="P54" si="25">(O54-N54)/N54</f>
        <v>-2.5467456240217914E-2</v>
      </c>
    </row>
    <row r="55" spans="1:16" ht="20.100000000000001" customHeight="1" x14ac:dyDescent="0.25">
      <c r="A55" s="38" t="s">
        <v>196</v>
      </c>
      <c r="B55" s="19">
        <v>1584.8199999999995</v>
      </c>
      <c r="C55" s="140">
        <v>1517.5100000000002</v>
      </c>
      <c r="D55" s="247">
        <f t="shared" si="9"/>
        <v>2.3750726858533483E-3</v>
      </c>
      <c r="E55" s="215">
        <f t="shared" si="10"/>
        <v>1.9024934585685222E-3</v>
      </c>
      <c r="F55" s="52">
        <f t="shared" si="15"/>
        <v>-4.2471700256180064E-2</v>
      </c>
      <c r="H55" s="19">
        <v>471.08699999999993</v>
      </c>
      <c r="I55" s="140">
        <v>505.39499999999998</v>
      </c>
      <c r="J55" s="247">
        <f t="shared" si="11"/>
        <v>3.3651378230549122E-3</v>
      </c>
      <c r="K55" s="215">
        <f t="shared" si="12"/>
        <v>3.4296595850711446E-3</v>
      </c>
      <c r="L55" s="52">
        <f t="shared" si="16"/>
        <v>7.282731215253245E-2</v>
      </c>
      <c r="N55" s="27">
        <f t="shared" ref="N55:N56" si="26">(H55/B55)*10</f>
        <v>2.9724952991506925</v>
      </c>
      <c r="O55" s="152">
        <f t="shared" ref="O55:O56" si="27">(I55/C55)*10</f>
        <v>3.3304228637702549</v>
      </c>
      <c r="P55" s="52">
        <f t="shared" ref="P55:P56" si="28">(O55-N55)/N55</f>
        <v>0.1204131642266449</v>
      </c>
    </row>
    <row r="56" spans="1:16" ht="20.100000000000001" customHeight="1" x14ac:dyDescent="0.25">
      <c r="A56" s="38" t="s">
        <v>191</v>
      </c>
      <c r="B56" s="19">
        <v>1973.61</v>
      </c>
      <c r="C56" s="140">
        <v>1305.4000000000001</v>
      </c>
      <c r="D56" s="247">
        <f t="shared" si="9"/>
        <v>2.9577284508821369E-3</v>
      </c>
      <c r="E56" s="215">
        <f t="shared" si="10"/>
        <v>1.6365723855627631E-3</v>
      </c>
      <c r="F56" s="52">
        <f t="shared" si="15"/>
        <v>-0.33857246365796678</v>
      </c>
      <c r="H56" s="19">
        <v>631.66799999999978</v>
      </c>
      <c r="I56" s="140">
        <v>421.29700000000003</v>
      </c>
      <c r="J56" s="247">
        <f t="shared" si="11"/>
        <v>4.5122235986419703E-3</v>
      </c>
      <c r="K56" s="215">
        <f t="shared" si="12"/>
        <v>2.858962384296873E-3</v>
      </c>
      <c r="L56" s="52">
        <f t="shared" si="16"/>
        <v>-0.33304045796209375</v>
      </c>
      <c r="N56" s="27">
        <f t="shared" si="26"/>
        <v>3.2005715414899587</v>
      </c>
      <c r="O56" s="152">
        <f t="shared" si="27"/>
        <v>3.2273402788417345</v>
      </c>
      <c r="P56" s="52">
        <f t="shared" si="28"/>
        <v>8.3637366029050367E-3</v>
      </c>
    </row>
    <row r="57" spans="1:16" ht="20.100000000000001" customHeight="1" x14ac:dyDescent="0.25">
      <c r="A57" s="38" t="s">
        <v>193</v>
      </c>
      <c r="B57" s="19">
        <v>2041.62</v>
      </c>
      <c r="C57" s="140">
        <v>1417.9800000000005</v>
      </c>
      <c r="D57" s="247">
        <f t="shared" si="9"/>
        <v>3.0596508732170938E-3</v>
      </c>
      <c r="E57" s="215">
        <f t="shared" si="10"/>
        <v>1.7777132766050923E-3</v>
      </c>
      <c r="F57" s="52">
        <f t="shared" si="15"/>
        <v>-0.30546330854909309</v>
      </c>
      <c r="H57" s="19">
        <v>536.63299999999992</v>
      </c>
      <c r="I57" s="140">
        <v>394.65299999999996</v>
      </c>
      <c r="J57" s="247">
        <f t="shared" si="11"/>
        <v>3.8333556336715442E-3</v>
      </c>
      <c r="K57" s="215">
        <f t="shared" si="12"/>
        <v>2.6781536109915659E-3</v>
      </c>
      <c r="L57" s="52">
        <f t="shared" si="16"/>
        <v>-0.26457560381117073</v>
      </c>
      <c r="N57" s="27">
        <f t="shared" si="13"/>
        <v>2.628466609849041</v>
      </c>
      <c r="O57" s="152">
        <f t="shared" si="14"/>
        <v>2.7832056869631434</v>
      </c>
      <c r="P57" s="52">
        <f t="shared" si="8"/>
        <v>5.8870474722518704E-2</v>
      </c>
    </row>
    <row r="58" spans="1:16" ht="20.100000000000001" customHeight="1" x14ac:dyDescent="0.25">
      <c r="A58" s="38" t="s">
        <v>198</v>
      </c>
      <c r="B58" s="19">
        <v>1573.7999999999995</v>
      </c>
      <c r="C58" s="140">
        <v>1550.98</v>
      </c>
      <c r="D58" s="247">
        <f t="shared" si="9"/>
        <v>2.3585576866748275E-3</v>
      </c>
      <c r="E58" s="215">
        <f t="shared" si="10"/>
        <v>1.9444546028498041E-3</v>
      </c>
      <c r="F58" s="52">
        <f t="shared" si="15"/>
        <v>-1.4499936459524392E-2</v>
      </c>
      <c r="H58" s="19">
        <v>431.66200000000015</v>
      </c>
      <c r="I58" s="140">
        <v>334.63200000000001</v>
      </c>
      <c r="J58" s="247">
        <f t="shared" si="11"/>
        <v>3.0835113747047366E-3</v>
      </c>
      <c r="K58" s="215">
        <f t="shared" si="12"/>
        <v>2.2708452720575536E-3</v>
      </c>
      <c r="L58" s="52">
        <f t="shared" si="16"/>
        <v>-0.22478235285941342</v>
      </c>
      <c r="N58" s="27">
        <f t="shared" si="13"/>
        <v>2.7428008641504658</v>
      </c>
      <c r="O58" s="152">
        <f t="shared" si="14"/>
        <v>2.1575519993810364</v>
      </c>
      <c r="P58" s="52">
        <f t="shared" si="8"/>
        <v>-0.21337636006276375</v>
      </c>
    </row>
    <row r="59" spans="1:16" ht="20.100000000000001" customHeight="1" x14ac:dyDescent="0.25">
      <c r="A59" s="38" t="s">
        <v>197</v>
      </c>
      <c r="B59" s="19">
        <v>236.97000000000003</v>
      </c>
      <c r="C59" s="140">
        <v>847.85000000000014</v>
      </c>
      <c r="D59" s="247">
        <f t="shared" si="9"/>
        <v>3.5513242788876226E-4</v>
      </c>
      <c r="E59" s="215">
        <f t="shared" si="10"/>
        <v>1.062944612455484E-3</v>
      </c>
      <c r="F59" s="52">
        <f>(C59-B59)/B59</f>
        <v>2.577879056420644</v>
      </c>
      <c r="H59" s="19">
        <v>80.126000000000005</v>
      </c>
      <c r="I59" s="140">
        <v>256.34800000000001</v>
      </c>
      <c r="J59" s="247">
        <f t="shared" si="11"/>
        <v>5.7236780724175776E-4</v>
      </c>
      <c r="K59" s="215">
        <f t="shared" si="12"/>
        <v>1.7396024402968329E-3</v>
      </c>
      <c r="L59" s="52">
        <f>(I59-H59)/H59</f>
        <v>2.1993110850410602</v>
      </c>
      <c r="N59" s="27">
        <f t="shared" si="13"/>
        <v>3.3812718909566608</v>
      </c>
      <c r="O59" s="152">
        <f t="shared" si="14"/>
        <v>3.0235065164828678</v>
      </c>
      <c r="P59" s="52">
        <f>(O59-N59)/N59</f>
        <v>-0.1058079284989326</v>
      </c>
    </row>
    <row r="60" spans="1:16" ht="20.100000000000001" customHeight="1" x14ac:dyDescent="0.25">
      <c r="A60" s="38" t="s">
        <v>195</v>
      </c>
      <c r="B60" s="19">
        <v>500.55000000000007</v>
      </c>
      <c r="C60" s="140">
        <v>698.50999999999988</v>
      </c>
      <c r="D60" s="247">
        <f t="shared" si="9"/>
        <v>7.5014363328573222E-4</v>
      </c>
      <c r="E60" s="215">
        <f t="shared" si="10"/>
        <v>8.7571792327213532E-4</v>
      </c>
      <c r="F60" s="52">
        <f>(C60-B60)/B60</f>
        <v>0.39548496653680909</v>
      </c>
      <c r="H60" s="19">
        <v>164.14199999999997</v>
      </c>
      <c r="I60" s="140">
        <v>195.98900000000003</v>
      </c>
      <c r="J60" s="247">
        <f t="shared" si="11"/>
        <v>1.1725232336105207E-3</v>
      </c>
      <c r="K60" s="215">
        <f t="shared" si="12"/>
        <v>1.3300004005154557E-3</v>
      </c>
      <c r="L60" s="52">
        <f>(I60-H60)/H60</f>
        <v>0.19402103057109132</v>
      </c>
      <c r="N60" s="27">
        <f t="shared" si="13"/>
        <v>3.27923284387174</v>
      </c>
      <c r="O60" s="152">
        <f t="shared" si="14"/>
        <v>2.8058152352865395</v>
      </c>
      <c r="P60" s="52">
        <f>(O60-N60)/N60</f>
        <v>-0.14436840295434572</v>
      </c>
    </row>
    <row r="61" spans="1:16" ht="20.100000000000001" customHeight="1" thickBot="1" x14ac:dyDescent="0.3">
      <c r="A61" s="8" t="s">
        <v>17</v>
      </c>
      <c r="B61" s="19">
        <f>B62-SUM(B39:B60)</f>
        <v>726.15999999956694</v>
      </c>
      <c r="C61" s="140">
        <f>C62-SUM(C39:C60)</f>
        <v>584.49000000022352</v>
      </c>
      <c r="D61" s="247">
        <f t="shared" si="9"/>
        <v>1.0882515248155876E-3</v>
      </c>
      <c r="E61" s="215">
        <f t="shared" si="10"/>
        <v>7.3277171260758786E-4</v>
      </c>
      <c r="F61" s="52">
        <f t="shared" si="15"/>
        <v>-0.19509474495900064</v>
      </c>
      <c r="H61" s="19">
        <f>H62-SUM(H39:H60)</f>
        <v>267.10400000002119</v>
      </c>
      <c r="I61" s="140">
        <f>I62-SUM(I39:I60)</f>
        <v>247.20200000001932</v>
      </c>
      <c r="J61" s="247">
        <f t="shared" si="11"/>
        <v>1.9080165088175447E-3</v>
      </c>
      <c r="K61" s="215">
        <f t="shared" si="12"/>
        <v>1.6775367954744772E-3</v>
      </c>
      <c r="L61" s="52">
        <f t="shared" si="16"/>
        <v>-7.451030310291229E-2</v>
      </c>
      <c r="N61" s="27">
        <f t="shared" si="13"/>
        <v>3.6783078109532403</v>
      </c>
      <c r="O61" s="152">
        <f t="shared" si="14"/>
        <v>4.2293623500816917</v>
      </c>
      <c r="P61" s="52">
        <f t="shared" si="8"/>
        <v>0.14981196991929954</v>
      </c>
    </row>
    <row r="62" spans="1:16" ht="26.25" customHeight="1" thickBot="1" x14ac:dyDescent="0.3">
      <c r="A62" s="12" t="s">
        <v>18</v>
      </c>
      <c r="B62" s="17">
        <v>667272.21</v>
      </c>
      <c r="C62" s="145">
        <v>797642.69000000029</v>
      </c>
      <c r="D62" s="253">
        <f>SUM(D39:D61)</f>
        <v>0.99999999999999956</v>
      </c>
      <c r="E62" s="254">
        <f>SUM(E39:E61)</f>
        <v>0.99999999999999989</v>
      </c>
      <c r="F62" s="57">
        <f t="shared" si="15"/>
        <v>0.19537825500030989</v>
      </c>
      <c r="G62" s="1"/>
      <c r="H62" s="17">
        <v>139990.40300000002</v>
      </c>
      <c r="I62" s="145">
        <v>147360.10600000003</v>
      </c>
      <c r="J62" s="253">
        <f>SUM(J39:J61)</f>
        <v>1</v>
      </c>
      <c r="K62" s="254">
        <f>SUM(K39:K61)</f>
        <v>0.99999999999999978</v>
      </c>
      <c r="L62" s="57">
        <f t="shared" si="16"/>
        <v>5.2644344484100151E-2</v>
      </c>
      <c r="M62" s="1"/>
      <c r="N62" s="29">
        <f t="shared" si="13"/>
        <v>2.0979504451414219</v>
      </c>
      <c r="O62" s="146">
        <f t="shared" si="14"/>
        <v>1.8474450759399548</v>
      </c>
      <c r="P62" s="57">
        <f t="shared" si="8"/>
        <v>-0.1194048075737941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F66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165</v>
      </c>
      <c r="B68" s="39">
        <v>158076.01000000007</v>
      </c>
      <c r="C68" s="147">
        <v>186283.53999999995</v>
      </c>
      <c r="D68" s="247">
        <f>B68/$B$96</f>
        <v>0.14618482065546742</v>
      </c>
      <c r="E68" s="246">
        <f>C68/$C$96</f>
        <v>0.16031893877695466</v>
      </c>
      <c r="F68" s="61">
        <f t="shared" ref="F68:F80" si="29">(C68-B68)/B68</f>
        <v>0.17844282633398875</v>
      </c>
      <c r="H68" s="19">
        <v>46781.978999999992</v>
      </c>
      <c r="I68" s="147">
        <v>54723.404999999962</v>
      </c>
      <c r="J68" s="245">
        <f>H68/$H$96</f>
        <v>0.18474671558285261</v>
      </c>
      <c r="K68" s="246">
        <f>I68/$I$96</f>
        <v>0.1997045789615032</v>
      </c>
      <c r="L68" s="61">
        <f t="shared" ref="L68:L80" si="30">(I68-H68)/H68</f>
        <v>0.1697539558982738</v>
      </c>
      <c r="N68" s="41">
        <f t="shared" ref="N68:N96" si="31">(H68/B68)*10</f>
        <v>2.9594610213149974</v>
      </c>
      <c r="O68" s="149">
        <f t="shared" ref="O68:O96" si="32">(I68/C68)*10</f>
        <v>2.9376403841155252</v>
      </c>
      <c r="P68" s="61">
        <f t="shared" si="8"/>
        <v>-7.3731794547429235E-3</v>
      </c>
    </row>
    <row r="69" spans="1:16" ht="20.100000000000001" customHeight="1" x14ac:dyDescent="0.25">
      <c r="A69" s="38" t="s">
        <v>166</v>
      </c>
      <c r="B69" s="19">
        <v>142614.57</v>
      </c>
      <c r="C69" s="140">
        <v>140581.65999999995</v>
      </c>
      <c r="D69" s="247">
        <f t="shared" ref="D69:D95" si="33">B69/$B$96</f>
        <v>0.13188645980061489</v>
      </c>
      <c r="E69" s="215">
        <f t="shared" ref="E69:E95" si="34">C69/$C$96</f>
        <v>0.12098708529321836</v>
      </c>
      <c r="F69" s="52">
        <f t="shared" si="29"/>
        <v>-1.4254574409894175E-2</v>
      </c>
      <c r="H69" s="19">
        <v>44410.937000000005</v>
      </c>
      <c r="I69" s="140">
        <v>43896.331000000035</v>
      </c>
      <c r="J69" s="214">
        <f t="shared" ref="J69:J96" si="35">H69/$H$96</f>
        <v>0.17538323350337504</v>
      </c>
      <c r="K69" s="215">
        <f t="shared" ref="K69:K96" si="36">I69/$I$96</f>
        <v>0.16019285167488745</v>
      </c>
      <c r="L69" s="52">
        <f t="shared" si="30"/>
        <v>-1.1587370921716212E-2</v>
      </c>
      <c r="N69" s="40">
        <f t="shared" si="31"/>
        <v>3.1140532836161134</v>
      </c>
      <c r="O69" s="143">
        <f t="shared" si="32"/>
        <v>3.1224792053245105</v>
      </c>
      <c r="P69" s="52">
        <f t="shared" si="8"/>
        <v>2.7057731326333261E-3</v>
      </c>
    </row>
    <row r="70" spans="1:16" ht="20.100000000000001" customHeight="1" x14ac:dyDescent="0.25">
      <c r="A70" s="38" t="s">
        <v>168</v>
      </c>
      <c r="B70" s="19">
        <v>104092.93000000001</v>
      </c>
      <c r="C70" s="140">
        <v>110341.16999999995</v>
      </c>
      <c r="D70" s="247">
        <f t="shared" si="33"/>
        <v>9.6262591038021011E-2</v>
      </c>
      <c r="E70" s="215">
        <f t="shared" si="34"/>
        <v>9.4961579953910816E-2</v>
      </c>
      <c r="F70" s="52">
        <f t="shared" si="29"/>
        <v>6.0025594437585213E-2</v>
      </c>
      <c r="H70" s="19">
        <v>28559.210999999999</v>
      </c>
      <c r="I70" s="140">
        <v>31178.25399999999</v>
      </c>
      <c r="J70" s="214">
        <f t="shared" si="35"/>
        <v>0.11278318157270936</v>
      </c>
      <c r="K70" s="215">
        <f t="shared" si="36"/>
        <v>0.11378020223384867</v>
      </c>
      <c r="L70" s="52">
        <f t="shared" si="30"/>
        <v>9.1705719741346864E-2</v>
      </c>
      <c r="N70" s="40">
        <f t="shared" si="31"/>
        <v>2.7436263923015707</v>
      </c>
      <c r="O70" s="143">
        <f t="shared" si="32"/>
        <v>2.8256229293200357</v>
      </c>
      <c r="P70" s="52">
        <f t="shared" si="8"/>
        <v>2.9886189041096013E-2</v>
      </c>
    </row>
    <row r="71" spans="1:16" ht="20.100000000000001" customHeight="1" x14ac:dyDescent="0.25">
      <c r="A71" s="38" t="s">
        <v>170</v>
      </c>
      <c r="B71" s="19">
        <v>72591.95</v>
      </c>
      <c r="C71" s="140">
        <v>73037.89999999998</v>
      </c>
      <c r="D71" s="247">
        <f t="shared" si="33"/>
        <v>6.7131256613705351E-2</v>
      </c>
      <c r="E71" s="215">
        <f t="shared" si="34"/>
        <v>6.2857720110415211E-2</v>
      </c>
      <c r="F71" s="52">
        <f t="shared" si="29"/>
        <v>6.1432431557491233E-3</v>
      </c>
      <c r="H71" s="19">
        <v>25296.377999999993</v>
      </c>
      <c r="I71" s="140">
        <v>26179.984999999993</v>
      </c>
      <c r="J71" s="214">
        <f t="shared" si="35"/>
        <v>9.9897927611021523E-2</v>
      </c>
      <c r="K71" s="215">
        <f t="shared" si="36"/>
        <v>9.5539794748581014E-2</v>
      </c>
      <c r="L71" s="52">
        <f t="shared" si="30"/>
        <v>3.4930178541765951E-2</v>
      </c>
      <c r="N71" s="40">
        <f t="shared" si="31"/>
        <v>3.4847359796781867</v>
      </c>
      <c r="O71" s="143">
        <f t="shared" si="32"/>
        <v>3.5844383532385242</v>
      </c>
      <c r="P71" s="52">
        <f t="shared" si="8"/>
        <v>2.8611170011664688E-2</v>
      </c>
    </row>
    <row r="72" spans="1:16" ht="20.100000000000001" customHeight="1" x14ac:dyDescent="0.25">
      <c r="A72" s="38" t="s">
        <v>169</v>
      </c>
      <c r="B72" s="19">
        <v>245912.54999999996</v>
      </c>
      <c r="C72" s="140">
        <v>240227.65999999992</v>
      </c>
      <c r="D72" s="247">
        <f t="shared" si="33"/>
        <v>0.22741390055757763</v>
      </c>
      <c r="E72" s="215">
        <f t="shared" si="34"/>
        <v>0.2067442110884895</v>
      </c>
      <c r="F72" s="52">
        <f t="shared" si="29"/>
        <v>-2.3117526941996428E-2</v>
      </c>
      <c r="H72" s="19">
        <v>29007.361000000012</v>
      </c>
      <c r="I72" s="140">
        <v>26117.805</v>
      </c>
      <c r="J72" s="214">
        <f t="shared" si="35"/>
        <v>0.11455297075987601</v>
      </c>
      <c r="K72" s="215">
        <f t="shared" si="36"/>
        <v>9.5312878482682994E-2</v>
      </c>
      <c r="L72" s="52">
        <f t="shared" si="30"/>
        <v>-9.9614577141299079E-2</v>
      </c>
      <c r="N72" s="40">
        <f t="shared" si="31"/>
        <v>1.1795803426868623</v>
      </c>
      <c r="O72" s="143">
        <f t="shared" si="32"/>
        <v>1.0872105651780486</v>
      </c>
      <c r="P72" s="52">
        <f t="shared" ref="P72:P80" si="37">(O72-N72)/N72</f>
        <v>-7.8307321821261197E-2</v>
      </c>
    </row>
    <row r="73" spans="1:16" ht="20.100000000000001" customHeight="1" x14ac:dyDescent="0.25">
      <c r="A73" s="38" t="s">
        <v>175</v>
      </c>
      <c r="B73" s="19">
        <v>35651.279999999992</v>
      </c>
      <c r="C73" s="140">
        <v>99206.179999999949</v>
      </c>
      <c r="D73" s="247">
        <f t="shared" si="33"/>
        <v>3.2969430168042886E-2</v>
      </c>
      <c r="E73" s="215">
        <f t="shared" si="34"/>
        <v>8.5378608854628488E-2</v>
      </c>
      <c r="F73" s="52">
        <f t="shared" si="29"/>
        <v>1.7826821365179588</v>
      </c>
      <c r="H73" s="19">
        <v>7239.7439999999988</v>
      </c>
      <c r="I73" s="140">
        <v>19887.188000000002</v>
      </c>
      <c r="J73" s="214">
        <f t="shared" si="35"/>
        <v>2.8590473388495678E-2</v>
      </c>
      <c r="K73" s="215">
        <f t="shared" si="36"/>
        <v>7.2575208108272171E-2</v>
      </c>
      <c r="L73" s="52">
        <f t="shared" si="30"/>
        <v>1.7469463008636776</v>
      </c>
      <c r="N73" s="40">
        <f t="shared" si="31"/>
        <v>2.0307108187980911</v>
      </c>
      <c r="O73" s="143">
        <f t="shared" si="32"/>
        <v>2.0046319695002883</v>
      </c>
      <c r="P73" s="52">
        <f t="shared" si="37"/>
        <v>-1.2842226995785634E-2</v>
      </c>
    </row>
    <row r="74" spans="1:16" ht="20.100000000000001" customHeight="1" x14ac:dyDescent="0.25">
      <c r="A74" s="38" t="s">
        <v>178</v>
      </c>
      <c r="B74" s="19">
        <v>56799.7</v>
      </c>
      <c r="C74" s="140">
        <v>50583.380000000005</v>
      </c>
      <c r="D74" s="247">
        <f t="shared" si="33"/>
        <v>5.2526970776807624E-2</v>
      </c>
      <c r="E74" s="215">
        <f t="shared" si="34"/>
        <v>4.3532959494711324E-2</v>
      </c>
      <c r="F74" s="52">
        <f t="shared" si="29"/>
        <v>-0.10944283156425109</v>
      </c>
      <c r="H74" s="19">
        <v>18608.20299999999</v>
      </c>
      <c r="I74" s="140">
        <v>16471.981</v>
      </c>
      <c r="J74" s="214">
        <f t="shared" si="35"/>
        <v>7.3485655387707807E-2</v>
      </c>
      <c r="K74" s="215">
        <f t="shared" si="36"/>
        <v>6.0111939859496734E-2</v>
      </c>
      <c r="L74" s="52">
        <f t="shared" si="30"/>
        <v>-0.11480001588546684</v>
      </c>
      <c r="N74" s="40">
        <f t="shared" si="31"/>
        <v>3.2761093808594044</v>
      </c>
      <c r="O74" s="143">
        <f t="shared" si="32"/>
        <v>3.2564018062849884</v>
      </c>
      <c r="P74" s="52">
        <f t="shared" si="37"/>
        <v>-6.0155423044044335E-3</v>
      </c>
    </row>
    <row r="75" spans="1:16" ht="20.100000000000001" customHeight="1" x14ac:dyDescent="0.25">
      <c r="A75" s="38" t="s">
        <v>182</v>
      </c>
      <c r="B75" s="19">
        <v>25878.139999999985</v>
      </c>
      <c r="C75" s="140">
        <v>23672.779999999984</v>
      </c>
      <c r="D75" s="247">
        <f t="shared" si="33"/>
        <v>2.3931469770758221E-2</v>
      </c>
      <c r="E75" s="215">
        <f t="shared" si="34"/>
        <v>2.0373216911705218E-2</v>
      </c>
      <c r="F75" s="52">
        <f t="shared" si="29"/>
        <v>-8.5220962557587293E-2</v>
      </c>
      <c r="H75" s="19">
        <v>7219.5469999999987</v>
      </c>
      <c r="I75" s="140">
        <v>7198.8179999999993</v>
      </c>
      <c r="J75" s="214">
        <f t="shared" si="35"/>
        <v>2.8510713414796683E-2</v>
      </c>
      <c r="K75" s="215">
        <f t="shared" si="36"/>
        <v>2.6270969756185519E-2</v>
      </c>
      <c r="L75" s="52">
        <f t="shared" si="30"/>
        <v>-2.8712327795635049E-3</v>
      </c>
      <c r="N75" s="40">
        <f t="shared" si="31"/>
        <v>2.7898245391670358</v>
      </c>
      <c r="O75" s="143">
        <f t="shared" si="32"/>
        <v>3.0409685723434277</v>
      </c>
      <c r="P75" s="52">
        <f t="shared" si="37"/>
        <v>9.0021443875956633E-2</v>
      </c>
    </row>
    <row r="76" spans="1:16" ht="20.100000000000001" customHeight="1" x14ac:dyDescent="0.25">
      <c r="A76" s="38" t="s">
        <v>202</v>
      </c>
      <c r="B76" s="19">
        <v>66350.13999999997</v>
      </c>
      <c r="C76" s="140">
        <v>56914.62</v>
      </c>
      <c r="D76" s="247">
        <f t="shared" si="33"/>
        <v>6.1358983670989339E-2</v>
      </c>
      <c r="E76" s="215">
        <f t="shared" si="34"/>
        <v>4.8981737620477056E-2</v>
      </c>
      <c r="F76" s="52">
        <f t="shared" si="29"/>
        <v>-0.14220798931245618</v>
      </c>
      <c r="H76" s="19">
        <v>5027.6560000000018</v>
      </c>
      <c r="I76" s="140">
        <v>4492.4239999999991</v>
      </c>
      <c r="J76" s="214">
        <f t="shared" si="35"/>
        <v>1.9854716558280333E-2</v>
      </c>
      <c r="K76" s="215">
        <f t="shared" si="36"/>
        <v>1.639440461419666E-2</v>
      </c>
      <c r="L76" s="52">
        <f t="shared" si="30"/>
        <v>-0.10645756193343429</v>
      </c>
      <c r="N76" s="40">
        <f t="shared" si="31"/>
        <v>0.7577461027211102</v>
      </c>
      <c r="O76" s="143">
        <f t="shared" si="32"/>
        <v>0.78932688999768408</v>
      </c>
      <c r="P76" s="52">
        <f t="shared" si="37"/>
        <v>4.1677267838350386E-2</v>
      </c>
    </row>
    <row r="77" spans="1:16" ht="20.100000000000001" customHeight="1" x14ac:dyDescent="0.25">
      <c r="A77" s="38" t="s">
        <v>208</v>
      </c>
      <c r="B77" s="19">
        <v>12094.310000000001</v>
      </c>
      <c r="C77" s="140">
        <v>10749.630000000001</v>
      </c>
      <c r="D77" s="247">
        <f t="shared" si="33"/>
        <v>1.1184521536832982E-2</v>
      </c>
      <c r="E77" s="215">
        <f t="shared" si="34"/>
        <v>9.2513234064851672E-3</v>
      </c>
      <c r="F77" s="52">
        <f t="shared" si="29"/>
        <v>-0.11118286202354662</v>
      </c>
      <c r="H77" s="19">
        <v>4308.6809999999987</v>
      </c>
      <c r="I77" s="140">
        <v>3703.39</v>
      </c>
      <c r="J77" s="214">
        <f t="shared" si="35"/>
        <v>1.7015412350218036E-2</v>
      </c>
      <c r="K77" s="215">
        <f t="shared" si="36"/>
        <v>1.3514947410166489E-2</v>
      </c>
      <c r="L77" s="52">
        <f t="shared" si="30"/>
        <v>-0.14048173907513667</v>
      </c>
      <c r="N77" s="40">
        <f t="shared" si="31"/>
        <v>3.5625686789903668</v>
      </c>
      <c r="O77" s="143">
        <f t="shared" si="32"/>
        <v>3.4451325301428977</v>
      </c>
      <c r="P77" s="52">
        <f t="shared" si="37"/>
        <v>-3.2963897521478956E-2</v>
      </c>
    </row>
    <row r="78" spans="1:16" ht="20.100000000000001" customHeight="1" x14ac:dyDescent="0.25">
      <c r="A78" s="38" t="s">
        <v>181</v>
      </c>
      <c r="B78" s="19">
        <v>10591.569999999998</v>
      </c>
      <c r="C78" s="140">
        <v>10783.94</v>
      </c>
      <c r="D78" s="247">
        <f t="shared" si="33"/>
        <v>9.7948244070041254E-3</v>
      </c>
      <c r="E78" s="215">
        <f t="shared" si="34"/>
        <v>9.2808512047513857E-3</v>
      </c>
      <c r="F78" s="52">
        <f t="shared" si="29"/>
        <v>1.8162557581170937E-2</v>
      </c>
      <c r="H78" s="19">
        <v>3905.6409999999996</v>
      </c>
      <c r="I78" s="140">
        <v>3566.9819999999986</v>
      </c>
      <c r="J78" s="214">
        <f t="shared" si="35"/>
        <v>1.5423767066282682E-2</v>
      </c>
      <c r="K78" s="215">
        <f t="shared" si="36"/>
        <v>1.301714757101209E-2</v>
      </c>
      <c r="L78" s="52">
        <f t="shared" si="30"/>
        <v>-8.6710222470524317E-2</v>
      </c>
      <c r="N78" s="40">
        <f t="shared" si="31"/>
        <v>3.6874995869356479</v>
      </c>
      <c r="O78" s="143">
        <f t="shared" si="32"/>
        <v>3.3076797534110898</v>
      </c>
      <c r="P78" s="52">
        <f t="shared" si="37"/>
        <v>-0.10300200029044412</v>
      </c>
    </row>
    <row r="79" spans="1:16" ht="20.100000000000001" customHeight="1" x14ac:dyDescent="0.25">
      <c r="A79" s="38" t="s">
        <v>180</v>
      </c>
      <c r="B79" s="19">
        <v>1682.6399999999999</v>
      </c>
      <c r="C79" s="140">
        <v>1699.7</v>
      </c>
      <c r="D79" s="247">
        <f t="shared" si="33"/>
        <v>1.5560642416753536E-3</v>
      </c>
      <c r="E79" s="215">
        <f t="shared" si="34"/>
        <v>1.4627921513580317E-3</v>
      </c>
      <c r="F79" s="52">
        <f t="shared" si="29"/>
        <v>1.0138829458470127E-2</v>
      </c>
      <c r="H79" s="19">
        <v>3234.0369999999994</v>
      </c>
      <c r="I79" s="140">
        <v>3416.2779999999998</v>
      </c>
      <c r="J79" s="214">
        <f t="shared" si="35"/>
        <v>1.2771535676663483E-2</v>
      </c>
      <c r="K79" s="215">
        <f t="shared" si="36"/>
        <v>1.2467176697163612E-2</v>
      </c>
      <c r="L79" s="52">
        <f t="shared" si="30"/>
        <v>5.6350932286798348E-2</v>
      </c>
      <c r="N79" s="40">
        <f t="shared" si="31"/>
        <v>19.220017353682305</v>
      </c>
      <c r="O79" s="143">
        <f t="shared" si="32"/>
        <v>20.099299876448782</v>
      </c>
      <c r="P79" s="52">
        <f t="shared" si="37"/>
        <v>4.5748268931610409E-2</v>
      </c>
    </row>
    <row r="80" spans="1:16" ht="20.100000000000001" customHeight="1" x14ac:dyDescent="0.25">
      <c r="A80" s="38" t="s">
        <v>206</v>
      </c>
      <c r="B80" s="19">
        <v>7431.7000000000007</v>
      </c>
      <c r="C80" s="140">
        <v>8084.25</v>
      </c>
      <c r="D80" s="247">
        <f t="shared" si="33"/>
        <v>6.8726540584193446E-3</v>
      </c>
      <c r="E80" s="215">
        <f t="shared" si="34"/>
        <v>6.9574498144473534E-3</v>
      </c>
      <c r="F80" s="52">
        <f t="shared" si="29"/>
        <v>8.7806289274324739E-2</v>
      </c>
      <c r="H80" s="19">
        <v>2392.5250000000015</v>
      </c>
      <c r="I80" s="140">
        <v>3120.9169999999995</v>
      </c>
      <c r="J80" s="214">
        <f t="shared" si="35"/>
        <v>9.4483205958402223E-3</v>
      </c>
      <c r="K80" s="215">
        <f t="shared" si="36"/>
        <v>1.1389302538078506E-2</v>
      </c>
      <c r="L80" s="52">
        <f t="shared" si="30"/>
        <v>0.30444488563337796</v>
      </c>
      <c r="N80" s="40">
        <f t="shared" si="31"/>
        <v>3.2193508887603124</v>
      </c>
      <c r="O80" s="143">
        <f t="shared" si="32"/>
        <v>3.8604904598447591</v>
      </c>
      <c r="P80" s="52">
        <f t="shared" si="37"/>
        <v>0.19915181452349631</v>
      </c>
    </row>
    <row r="81" spans="1:16" ht="20.100000000000001" customHeight="1" x14ac:dyDescent="0.25">
      <c r="A81" s="38" t="s">
        <v>187</v>
      </c>
      <c r="B81" s="19">
        <v>9285.119999999999</v>
      </c>
      <c r="C81" s="140">
        <v>14504.729999999996</v>
      </c>
      <c r="D81" s="247">
        <f t="shared" si="33"/>
        <v>8.5866514594117923E-3</v>
      </c>
      <c r="E81" s="215">
        <f t="shared" si="34"/>
        <v>1.2483029476711992E-2</v>
      </c>
      <c r="F81" s="52">
        <f t="shared" ref="F81:F83" si="38">(C81-B81)/B81</f>
        <v>0.56214782361455717</v>
      </c>
      <c r="H81" s="19">
        <v>1961.0299999999997</v>
      </c>
      <c r="I81" s="140">
        <v>2906.8310000000001</v>
      </c>
      <c r="J81" s="214">
        <f t="shared" si="35"/>
        <v>7.7443036699974032E-3</v>
      </c>
      <c r="K81" s="215">
        <f t="shared" si="36"/>
        <v>1.0608028885761874E-2</v>
      </c>
      <c r="L81" s="52">
        <f t="shared" ref="L81:L87" si="39">(I81-H81)/H81</f>
        <v>0.48229807805082048</v>
      </c>
      <c r="N81" s="40">
        <f t="shared" si="31"/>
        <v>2.1120136304108077</v>
      </c>
      <c r="O81" s="143">
        <f t="shared" si="32"/>
        <v>2.0040572971713373</v>
      </c>
      <c r="P81" s="52">
        <f t="shared" ref="P81:P83" si="40">(O81-N81)/N81</f>
        <v>-5.111535819892972E-2</v>
      </c>
    </row>
    <row r="82" spans="1:16" ht="20.100000000000001" customHeight="1" x14ac:dyDescent="0.25">
      <c r="A82" s="38" t="s">
        <v>201</v>
      </c>
      <c r="B82" s="19">
        <v>8696.57</v>
      </c>
      <c r="C82" s="140">
        <v>11574.709999999997</v>
      </c>
      <c r="D82" s="247">
        <f t="shared" si="33"/>
        <v>8.0423748408611634E-3</v>
      </c>
      <c r="E82" s="215">
        <f t="shared" si="34"/>
        <v>9.961401978140447E-3</v>
      </c>
      <c r="F82" s="52">
        <f t="shared" si="38"/>
        <v>0.33095116810420633</v>
      </c>
      <c r="H82" s="19">
        <v>1907.6860000000008</v>
      </c>
      <c r="I82" s="140">
        <v>2606.288</v>
      </c>
      <c r="J82" s="214">
        <f t="shared" si="35"/>
        <v>7.5336428769588815E-3</v>
      </c>
      <c r="K82" s="215">
        <f t="shared" si="36"/>
        <v>9.5112438214036317E-3</v>
      </c>
      <c r="L82" s="52">
        <f t="shared" si="39"/>
        <v>0.36620387212570565</v>
      </c>
      <c r="N82" s="40">
        <f t="shared" si="31"/>
        <v>2.1936073647426522</v>
      </c>
      <c r="O82" s="143">
        <f t="shared" si="32"/>
        <v>2.2517091140944356</v>
      </c>
      <c r="P82" s="52">
        <f t="shared" si="40"/>
        <v>2.6486850056049026E-2</v>
      </c>
    </row>
    <row r="83" spans="1:16" ht="20.100000000000001" customHeight="1" x14ac:dyDescent="0.25">
      <c r="A83" s="38" t="s">
        <v>199</v>
      </c>
      <c r="B83" s="19">
        <v>5810.510000000002</v>
      </c>
      <c r="C83" s="140">
        <v>8594.0400000000009</v>
      </c>
      <c r="D83" s="247">
        <f t="shared" si="33"/>
        <v>5.3734172710128503E-3</v>
      </c>
      <c r="E83" s="215">
        <f t="shared" si="34"/>
        <v>7.3961841857133484E-3</v>
      </c>
      <c r="F83" s="52">
        <f t="shared" si="38"/>
        <v>0.47905089226246883</v>
      </c>
      <c r="H83" s="19">
        <v>1561.2159999999999</v>
      </c>
      <c r="I83" s="140">
        <v>2169.6269999999995</v>
      </c>
      <c r="J83" s="214">
        <f t="shared" si="35"/>
        <v>6.1653981828216128E-3</v>
      </c>
      <c r="K83" s="215">
        <f t="shared" si="36"/>
        <v>7.9177172279120706E-3</v>
      </c>
      <c r="L83" s="52">
        <f t="shared" si="39"/>
        <v>0.38970328256948406</v>
      </c>
      <c r="N83" s="40">
        <f t="shared" si="31"/>
        <v>2.6868829070081617</v>
      </c>
      <c r="O83" s="143">
        <f t="shared" si="32"/>
        <v>2.5245716799084006</v>
      </c>
      <c r="P83" s="52">
        <f t="shared" si="40"/>
        <v>-6.0408746014352477E-2</v>
      </c>
    </row>
    <row r="84" spans="1:16" ht="20.100000000000001" customHeight="1" x14ac:dyDescent="0.25">
      <c r="A84" s="38" t="s">
        <v>203</v>
      </c>
      <c r="B84" s="19">
        <v>14837.33</v>
      </c>
      <c r="C84" s="140">
        <v>18646.410000000011</v>
      </c>
      <c r="D84" s="247">
        <f t="shared" si="33"/>
        <v>1.3721199219641144E-2</v>
      </c>
      <c r="E84" s="215">
        <f t="shared" si="34"/>
        <v>1.6047433193507047E-2</v>
      </c>
      <c r="F84" s="52">
        <f t="shared" ref="F84:F87" si="41">(C84-B84)/B84</f>
        <v>0.25672273919903454</v>
      </c>
      <c r="H84" s="19">
        <v>1745.1350000000004</v>
      </c>
      <c r="I84" s="140">
        <v>2102.8680000000013</v>
      </c>
      <c r="J84" s="214">
        <f t="shared" si="35"/>
        <v>6.8917127148187046E-3</v>
      </c>
      <c r="K84" s="215">
        <f t="shared" si="36"/>
        <v>7.6740906117157524E-3</v>
      </c>
      <c r="L84" s="52">
        <f t="shared" ref="L84:L85" si="42">(I84-H84)/H84</f>
        <v>0.20498872580058319</v>
      </c>
      <c r="N84" s="40">
        <f t="shared" si="31"/>
        <v>1.1761785981709652</v>
      </c>
      <c r="O84" s="143">
        <f t="shared" si="32"/>
        <v>1.1277602498282511</v>
      </c>
      <c r="P84" s="52">
        <f t="shared" ref="P84:P86" si="43">(O84-N84)/N84</f>
        <v>-4.1165813098459528E-2</v>
      </c>
    </row>
    <row r="85" spans="1:16" ht="20.100000000000001" customHeight="1" x14ac:dyDescent="0.25">
      <c r="A85" s="38" t="s">
        <v>204</v>
      </c>
      <c r="B85" s="19">
        <v>9312.4099999999926</v>
      </c>
      <c r="C85" s="140">
        <v>8731.2900000000009</v>
      </c>
      <c r="D85" s="247">
        <f t="shared" si="33"/>
        <v>8.6118885827152387E-3</v>
      </c>
      <c r="E85" s="215">
        <f t="shared" si="34"/>
        <v>7.5143039849566795E-3</v>
      </c>
      <c r="F85" s="52">
        <f t="shared" si="41"/>
        <v>-6.2402750737992868E-2</v>
      </c>
      <c r="H85" s="19">
        <v>2297.5209999999997</v>
      </c>
      <c r="I85" s="140">
        <v>1991.8659999999998</v>
      </c>
      <c r="J85" s="214">
        <f t="shared" si="35"/>
        <v>9.0731402947410826E-3</v>
      </c>
      <c r="K85" s="215">
        <f t="shared" si="36"/>
        <v>7.2690060290973085E-3</v>
      </c>
      <c r="L85" s="52">
        <f t="shared" si="42"/>
        <v>-0.13303686886866323</v>
      </c>
      <c r="N85" s="40">
        <f t="shared" si="31"/>
        <v>2.4671604879939797</v>
      </c>
      <c r="O85" s="143">
        <f t="shared" si="32"/>
        <v>2.2812963491076346</v>
      </c>
      <c r="P85" s="52">
        <f t="shared" si="43"/>
        <v>-7.5335244622642752E-2</v>
      </c>
    </row>
    <row r="86" spans="1:16" ht="20.100000000000001" customHeight="1" x14ac:dyDescent="0.25">
      <c r="A86" s="38" t="s">
        <v>205</v>
      </c>
      <c r="B86" s="19">
        <v>4213.7299999999996</v>
      </c>
      <c r="C86" s="140">
        <v>5564.300000000002</v>
      </c>
      <c r="D86" s="247">
        <f t="shared" si="33"/>
        <v>3.896754253479465E-3</v>
      </c>
      <c r="E86" s="215">
        <f t="shared" si="34"/>
        <v>4.7887358756259915E-3</v>
      </c>
      <c r="F86" s="52">
        <f t="shared" si="41"/>
        <v>0.32051650200653636</v>
      </c>
      <c r="H86" s="19">
        <v>1473.8680000000002</v>
      </c>
      <c r="I86" s="140">
        <v>1744.7450000000003</v>
      </c>
      <c r="J86" s="214">
        <f t="shared" si="35"/>
        <v>5.8204521917011648E-3</v>
      </c>
      <c r="K86" s="215">
        <f t="shared" si="36"/>
        <v>6.3671762680006525E-3</v>
      </c>
      <c r="L86" s="52">
        <f t="shared" si="39"/>
        <v>0.18378647205855622</v>
      </c>
      <c r="N86" s="40">
        <f t="shared" si="31"/>
        <v>3.4977751303476974</v>
      </c>
      <c r="O86" s="143">
        <f t="shared" si="32"/>
        <v>3.1356055568535117</v>
      </c>
      <c r="P86" s="52">
        <f t="shared" si="43"/>
        <v>-0.103542840805259</v>
      </c>
    </row>
    <row r="87" spans="1:16" ht="20.100000000000001" customHeight="1" x14ac:dyDescent="0.25">
      <c r="A87" s="38" t="s">
        <v>212</v>
      </c>
      <c r="B87" s="19">
        <v>4789.3700000000008</v>
      </c>
      <c r="C87" s="140">
        <v>5589.66</v>
      </c>
      <c r="D87" s="247">
        <f t="shared" si="33"/>
        <v>4.4290920203684031E-3</v>
      </c>
      <c r="E87" s="215">
        <f t="shared" si="34"/>
        <v>4.810561144178346E-3</v>
      </c>
      <c r="F87" s="52">
        <f t="shared" si="41"/>
        <v>0.16709713386102951</v>
      </c>
      <c r="H87" s="19">
        <v>1185.2070000000001</v>
      </c>
      <c r="I87" s="140">
        <v>1535.9180000000001</v>
      </c>
      <c r="J87" s="214">
        <f t="shared" si="35"/>
        <v>4.6805010223232761E-3</v>
      </c>
      <c r="K87" s="215">
        <f t="shared" si="36"/>
        <v>5.6050945205144732E-3</v>
      </c>
      <c r="L87" s="52">
        <f t="shared" si="39"/>
        <v>0.29590695971252279</v>
      </c>
      <c r="N87" s="40">
        <f t="shared" ref="N87" si="44">(H87/B87)*10</f>
        <v>2.4746615943224262</v>
      </c>
      <c r="O87" s="143">
        <f t="shared" ref="O87" si="45">(I87/C87)*10</f>
        <v>2.747784301728549</v>
      </c>
      <c r="P87" s="52">
        <f t="shared" ref="P87" si="46">(O87-N87)/N87</f>
        <v>0.1103676995807199</v>
      </c>
    </row>
    <row r="88" spans="1:16" ht="20.100000000000001" customHeight="1" x14ac:dyDescent="0.25">
      <c r="A88" s="38" t="s">
        <v>207</v>
      </c>
      <c r="B88" s="19">
        <v>29753.970000000012</v>
      </c>
      <c r="C88" s="140">
        <v>25394.059999999998</v>
      </c>
      <c r="D88" s="247">
        <f t="shared" si="33"/>
        <v>2.7515742383921241E-2</v>
      </c>
      <c r="E88" s="215">
        <f t="shared" si="34"/>
        <v>2.1854581196161047E-2</v>
      </c>
      <c r="F88" s="52">
        <f t="shared" ref="F88:F94" si="47">(C88-B88)/B88</f>
        <v>-0.14653204261481786</v>
      </c>
      <c r="H88" s="19">
        <v>1514.1490000000001</v>
      </c>
      <c r="I88" s="140">
        <v>1461.5029999999997</v>
      </c>
      <c r="J88" s="214">
        <f t="shared" si="35"/>
        <v>5.9795258907935633E-3</v>
      </c>
      <c r="K88" s="215">
        <f t="shared" si="36"/>
        <v>5.3335285197617724E-3</v>
      </c>
      <c r="L88" s="52">
        <f t="shared" ref="L88:L94" si="48">(I88-H88)/H88</f>
        <v>-3.4769365498375927E-2</v>
      </c>
      <c r="N88" s="40">
        <f t="shared" si="31"/>
        <v>0.50888973807528859</v>
      </c>
      <c r="O88" s="143">
        <f t="shared" si="32"/>
        <v>0.57552947421562362</v>
      </c>
      <c r="P88" s="52">
        <f t="shared" ref="P88:P93" si="49">(O88-N88)/N88</f>
        <v>0.13095122804475945</v>
      </c>
    </row>
    <row r="89" spans="1:16" ht="20.100000000000001" customHeight="1" x14ac:dyDescent="0.25">
      <c r="A89" s="38" t="s">
        <v>217</v>
      </c>
      <c r="B89" s="19">
        <v>1678.7999999999997</v>
      </c>
      <c r="C89" s="140">
        <v>2472.23</v>
      </c>
      <c r="D89" s="247">
        <f t="shared" si="33"/>
        <v>1.552513103768235E-3</v>
      </c>
      <c r="E89" s="215">
        <f t="shared" si="34"/>
        <v>2.1276452552520249E-3</v>
      </c>
      <c r="F89" s="52">
        <f t="shared" si="47"/>
        <v>0.4726173457231358</v>
      </c>
      <c r="H89" s="19">
        <v>605.59900000000005</v>
      </c>
      <c r="I89" s="140">
        <v>907.04500000000007</v>
      </c>
      <c r="J89" s="214">
        <f t="shared" si="35"/>
        <v>2.3915710408544278E-3</v>
      </c>
      <c r="K89" s="215">
        <f t="shared" si="36"/>
        <v>3.3101200450545215E-3</v>
      </c>
      <c r="L89" s="52">
        <f t="shared" si="48"/>
        <v>0.49776502272956197</v>
      </c>
      <c r="N89" s="40">
        <f t="shared" si="31"/>
        <v>3.6073326185370513</v>
      </c>
      <c r="O89" s="143">
        <f t="shared" si="32"/>
        <v>3.6689345247003717</v>
      </c>
      <c r="P89" s="52">
        <f t="shared" si="49"/>
        <v>1.7076857799795286E-2</v>
      </c>
    </row>
    <row r="90" spans="1:16" ht="20.100000000000001" customHeight="1" x14ac:dyDescent="0.25">
      <c r="A90" s="38" t="s">
        <v>215</v>
      </c>
      <c r="B90" s="19">
        <v>3683.9600000000005</v>
      </c>
      <c r="C90" s="140">
        <v>4435.0599999999995</v>
      </c>
      <c r="D90" s="247">
        <f t="shared" si="33"/>
        <v>3.4068359386216517E-3</v>
      </c>
      <c r="E90" s="215">
        <f t="shared" si="34"/>
        <v>3.8168917801976528E-3</v>
      </c>
      <c r="F90" s="52">
        <f t="shared" si="47"/>
        <v>0.20388386410275869</v>
      </c>
      <c r="H90" s="19">
        <v>758.01599999999996</v>
      </c>
      <c r="I90" s="140">
        <v>900.83100000000013</v>
      </c>
      <c r="J90" s="214">
        <f t="shared" si="35"/>
        <v>2.9934810230933498E-3</v>
      </c>
      <c r="K90" s="215">
        <f t="shared" si="36"/>
        <v>3.2874430158443182E-3</v>
      </c>
      <c r="L90" s="52">
        <f t="shared" si="48"/>
        <v>0.18840631332320185</v>
      </c>
      <c r="N90" s="40">
        <f t="shared" si="31"/>
        <v>2.0576119176103971</v>
      </c>
      <c r="O90" s="143">
        <f t="shared" si="32"/>
        <v>2.0311585412598707</v>
      </c>
      <c r="P90" s="52">
        <f t="shared" si="49"/>
        <v>-1.2856348723547406E-2</v>
      </c>
    </row>
    <row r="91" spans="1:16" ht="20.100000000000001" customHeight="1" x14ac:dyDescent="0.25">
      <c r="A91" s="38" t="s">
        <v>214</v>
      </c>
      <c r="B91" s="19">
        <v>1010.0699999999999</v>
      </c>
      <c r="C91" s="140">
        <v>2002.9000000000003</v>
      </c>
      <c r="D91" s="247">
        <f t="shared" si="33"/>
        <v>9.3408798589658172E-4</v>
      </c>
      <c r="E91" s="215">
        <f t="shared" si="34"/>
        <v>1.7237314819997657E-3</v>
      </c>
      <c r="F91" s="52">
        <f t="shared" si="47"/>
        <v>0.98293187600859389</v>
      </c>
      <c r="H91" s="19">
        <v>364.27300000000008</v>
      </c>
      <c r="I91" s="140">
        <v>791.70799999999986</v>
      </c>
      <c r="J91" s="214">
        <f t="shared" si="35"/>
        <v>1.4385505223178457E-3</v>
      </c>
      <c r="K91" s="215">
        <f t="shared" si="36"/>
        <v>2.8892155522934632E-3</v>
      </c>
      <c r="L91" s="52">
        <f t="shared" si="48"/>
        <v>1.1733919340714236</v>
      </c>
      <c r="N91" s="40">
        <f t="shared" si="31"/>
        <v>3.6064134168919</v>
      </c>
      <c r="O91" s="143">
        <f t="shared" si="32"/>
        <v>3.9528084277797184</v>
      </c>
      <c r="P91" s="52">
        <f t="shared" si="49"/>
        <v>9.6049723324939981E-2</v>
      </c>
    </row>
    <row r="92" spans="1:16" ht="20.100000000000001" customHeight="1" x14ac:dyDescent="0.25">
      <c r="A92" s="38" t="s">
        <v>188</v>
      </c>
      <c r="B92" s="19">
        <v>2925.2500000000014</v>
      </c>
      <c r="C92" s="140">
        <v>2439.2700000000004</v>
      </c>
      <c r="D92" s="247">
        <f t="shared" si="33"/>
        <v>2.7051995215618494E-3</v>
      </c>
      <c r="E92" s="215">
        <f t="shared" si="34"/>
        <v>2.099279291076723E-3</v>
      </c>
      <c r="F92" s="52">
        <f t="shared" si="47"/>
        <v>-0.16613280916161036</v>
      </c>
      <c r="H92" s="19">
        <v>916.54000000000008</v>
      </c>
      <c r="I92" s="140">
        <v>719.61699999999985</v>
      </c>
      <c r="J92" s="214">
        <f t="shared" si="35"/>
        <v>3.6195081593343404E-3</v>
      </c>
      <c r="K92" s="215">
        <f t="shared" si="36"/>
        <v>2.6261306290889632E-3</v>
      </c>
      <c r="L92" s="52">
        <f t="shared" si="48"/>
        <v>-0.21485477993322738</v>
      </c>
      <c r="N92" s="40">
        <f t="shared" si="31"/>
        <v>3.1332022904025285</v>
      </c>
      <c r="O92" s="143">
        <f t="shared" si="32"/>
        <v>2.950132621644999</v>
      </c>
      <c r="P92" s="52">
        <f t="shared" si="49"/>
        <v>-5.8428933656246684E-2</v>
      </c>
    </row>
    <row r="93" spans="1:16" ht="20.100000000000001" customHeight="1" x14ac:dyDescent="0.25">
      <c r="A93" s="38" t="s">
        <v>218</v>
      </c>
      <c r="B93" s="19">
        <v>4563.9799999999987</v>
      </c>
      <c r="C93" s="140">
        <v>2430.2999999999993</v>
      </c>
      <c r="D93" s="247">
        <f t="shared" si="33"/>
        <v>4.2206568711795024E-3</v>
      </c>
      <c r="E93" s="215">
        <f t="shared" si="34"/>
        <v>2.0915595490059559E-3</v>
      </c>
      <c r="F93" s="52">
        <f t="shared" si="47"/>
        <v>-0.46750423972059474</v>
      </c>
      <c r="H93" s="19">
        <v>977.37700000000018</v>
      </c>
      <c r="I93" s="140">
        <v>659.71000000000026</v>
      </c>
      <c r="J93" s="214">
        <f t="shared" si="35"/>
        <v>3.8597595590434898E-3</v>
      </c>
      <c r="K93" s="215">
        <f t="shared" si="36"/>
        <v>2.4075093241492087E-3</v>
      </c>
      <c r="L93" s="52">
        <f t="shared" si="48"/>
        <v>-0.32501992578094213</v>
      </c>
      <c r="N93" s="40">
        <f t="shared" si="31"/>
        <v>2.1415014965008621</v>
      </c>
      <c r="O93" s="143">
        <f t="shared" si="32"/>
        <v>2.7145208410484321</v>
      </c>
      <c r="P93" s="52">
        <f t="shared" si="49"/>
        <v>0.26757830684865891</v>
      </c>
    </row>
    <row r="94" spans="1:16" ht="20.100000000000001" customHeight="1" x14ac:dyDescent="0.25">
      <c r="A94" s="38" t="s">
        <v>200</v>
      </c>
      <c r="B94" s="19">
        <v>1920.52</v>
      </c>
      <c r="C94" s="140">
        <v>1723.2799999999997</v>
      </c>
      <c r="D94" s="247">
        <f t="shared" si="33"/>
        <v>1.7760498368173524E-3</v>
      </c>
      <c r="E94" s="215">
        <f t="shared" si="34"/>
        <v>1.4830855201460658E-3</v>
      </c>
      <c r="F94" s="52">
        <f t="shared" si="47"/>
        <v>-0.10270135171724337</v>
      </c>
      <c r="H94" s="19">
        <v>654.596</v>
      </c>
      <c r="I94" s="140">
        <v>558.82500000000016</v>
      </c>
      <c r="J94" s="214">
        <f t="shared" si="35"/>
        <v>2.5850650959779405E-3</v>
      </c>
      <c r="K94" s="215">
        <f t="shared" si="36"/>
        <v>2.0393451638866795E-3</v>
      </c>
      <c r="L94" s="52">
        <f t="shared" si="48"/>
        <v>-0.14630550751914134</v>
      </c>
      <c r="N94" s="40">
        <f t="shared" ref="N94" si="50">(H94/B94)*10</f>
        <v>3.4084310499239789</v>
      </c>
      <c r="O94" s="143">
        <f t="shared" ref="O94" si="51">(I94/C94)*10</f>
        <v>3.2427986165916174</v>
      </c>
      <c r="P94" s="52">
        <f t="shared" ref="P94" si="52">(O94-N94)/N94</f>
        <v>-4.8594919746449264E-2</v>
      </c>
    </row>
    <row r="95" spans="1:16" ht="20.100000000000001" customHeight="1" thickBot="1" x14ac:dyDescent="0.3">
      <c r="A95" s="8" t="s">
        <v>17</v>
      </c>
      <c r="B95" s="19">
        <f>B96-SUM(B68:B94)</f>
        <v>39094.450000000186</v>
      </c>
      <c r="C95" s="140">
        <f>C96-SUM(C68:C94)</f>
        <v>35687.269999999786</v>
      </c>
      <c r="D95" s="247">
        <f t="shared" si="33"/>
        <v>3.6153589414827485E-2</v>
      </c>
      <c r="E95" s="215">
        <f t="shared" si="34"/>
        <v>3.0713101405774327E-2</v>
      </c>
      <c r="F95" s="52">
        <f>(C95-B95)/B95</f>
        <v>-8.7152524207410112E-2</v>
      </c>
      <c r="H95" s="19">
        <f>H96-SUM(H68:H94)</f>
        <v>9308.1370000000461</v>
      </c>
      <c r="I95" s="140">
        <f>I96-SUM(I68:I94)</f>
        <v>9010.6439999999129</v>
      </c>
      <c r="J95" s="214">
        <f t="shared" si="35"/>
        <v>3.6758764287103708E-2</v>
      </c>
      <c r="K95" s="215">
        <f t="shared" si="36"/>
        <v>3.288294772944006E-2</v>
      </c>
      <c r="L95" s="52">
        <f>(I95-H95)/H95</f>
        <v>-3.1960530877460411E-2</v>
      </c>
      <c r="N95" s="40">
        <f t="shared" si="31"/>
        <v>2.3809356571073392</v>
      </c>
      <c r="O95" s="143">
        <f t="shared" si="32"/>
        <v>2.5248902479791724</v>
      </c>
      <c r="P95" s="52">
        <f>(O95-N95)/N95</f>
        <v>6.0461352847614259E-2</v>
      </c>
    </row>
    <row r="96" spans="1:16" ht="26.25" customHeight="1" thickBot="1" x14ac:dyDescent="0.3">
      <c r="A96" s="12" t="s">
        <v>18</v>
      </c>
      <c r="B96" s="17">
        <v>1081343.53</v>
      </c>
      <c r="C96" s="145">
        <v>1161955.9199999995</v>
      </c>
      <c r="D96" s="243">
        <f>SUM(D68:D95)</f>
        <v>1</v>
      </c>
      <c r="E96" s="244">
        <f>SUM(E68:E95)</f>
        <v>0.99999999999999989</v>
      </c>
      <c r="F96" s="57">
        <f>(C96-B96)/B96</f>
        <v>7.4548362998019174E-2</v>
      </c>
      <c r="G96" s="1"/>
      <c r="H96" s="17">
        <v>253222.24999999997</v>
      </c>
      <c r="I96" s="145">
        <v>274021.78399999993</v>
      </c>
      <c r="J96" s="255">
        <f t="shared" si="35"/>
        <v>1</v>
      </c>
      <c r="K96" s="244">
        <f t="shared" si="36"/>
        <v>1</v>
      </c>
      <c r="L96" s="57">
        <f>(I96-H96)/H96</f>
        <v>8.2139440748196332E-2</v>
      </c>
      <c r="M96" s="1"/>
      <c r="N96" s="37">
        <f t="shared" si="31"/>
        <v>2.3417373200540625</v>
      </c>
      <c r="O96" s="150">
        <f t="shared" si="32"/>
        <v>2.3582803726323807</v>
      </c>
      <c r="P96" s="57">
        <f>(O96-N96)/N96</f>
        <v>7.0644356378691516E-3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61"/>
      <c r="M4" s="358" t="s">
        <v>104</v>
      </c>
      <c r="N4" s="358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149</v>
      </c>
      <c r="K5" s="366" t="str">
        <f>E5</f>
        <v>jan-ago</v>
      </c>
      <c r="L5" s="364"/>
      <c r="M5" s="354" t="str">
        <f>E5</f>
        <v>jan-ago</v>
      </c>
      <c r="N5" s="355"/>
      <c r="O5" s="131" t="str">
        <f>I5</f>
        <v>2024/2023</v>
      </c>
      <c r="Q5" s="366" t="str">
        <f>E5</f>
        <v>jan-ago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406649.87999999966</v>
      </c>
      <c r="F7" s="145">
        <v>404055.81999999977</v>
      </c>
      <c r="G7" s="243">
        <f>E7/E15</f>
        <v>0.41206533743965917</v>
      </c>
      <c r="H7" s="244">
        <f>F7/F15</f>
        <v>0.37640001344791985</v>
      </c>
      <c r="I7" s="164">
        <f t="shared" ref="I7:I18" si="0">(F7-E7)/E7</f>
        <v>-6.3790993864301241E-3</v>
      </c>
      <c r="J7" s="1"/>
      <c r="K7" s="17">
        <v>103249.46600000004</v>
      </c>
      <c r="L7" s="145">
        <v>101422.65799999998</v>
      </c>
      <c r="M7" s="243">
        <f>K7/K15</f>
        <v>0.35365189220616788</v>
      </c>
      <c r="N7" s="244">
        <f>L7/L15</f>
        <v>0.32602073712064017</v>
      </c>
      <c r="O7" s="164">
        <f t="shared" ref="O7:O18" si="1">(L7-K7)/K7</f>
        <v>-1.7693147197488285E-2</v>
      </c>
      <c r="P7" s="1"/>
      <c r="Q7" s="187">
        <f t="shared" ref="Q7:R18" si="2">(K7/E7)*10</f>
        <v>2.5390261027496219</v>
      </c>
      <c r="R7" s="188">
        <f t="shared" si="2"/>
        <v>2.5101150133167254</v>
      </c>
      <c r="S7" s="55">
        <f>(R7-Q7)/Q7</f>
        <v>-1.138668460382801E-2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339299.2999999997</v>
      </c>
      <c r="F8" s="181">
        <v>348219.14999999979</v>
      </c>
      <c r="G8" s="245">
        <f>E8/E7</f>
        <v>0.83437698297119867</v>
      </c>
      <c r="H8" s="246">
        <f>F8/F7</f>
        <v>0.86180951433888509</v>
      </c>
      <c r="I8" s="206">
        <f t="shared" si="0"/>
        <v>2.6289031542358329E-2</v>
      </c>
      <c r="K8" s="180">
        <v>91588.23000000004</v>
      </c>
      <c r="L8" s="181">
        <v>91338.369999999981</v>
      </c>
      <c r="M8" s="250">
        <f>K8/K7</f>
        <v>0.88705766284544274</v>
      </c>
      <c r="N8" s="246">
        <f>L8/L7</f>
        <v>0.90057164544041035</v>
      </c>
      <c r="O8" s="207">
        <f t="shared" si="1"/>
        <v>-2.7280797980270902E-3</v>
      </c>
      <c r="Q8" s="189">
        <f t="shared" si="2"/>
        <v>2.6993344813856117</v>
      </c>
      <c r="R8" s="190">
        <f t="shared" si="2"/>
        <v>2.6230139841533711</v>
      </c>
      <c r="S8" s="182">
        <f t="shared" ref="S8:S18" si="3">(R8-Q8)/Q8</f>
        <v>-2.8273819994721113E-2</v>
      </c>
    </row>
    <row r="9" spans="1:19" ht="24" customHeight="1" x14ac:dyDescent="0.25">
      <c r="A9" s="8"/>
      <c r="B9" t="s">
        <v>37</v>
      </c>
      <c r="E9" s="19">
        <v>59645.709999999977</v>
      </c>
      <c r="F9" s="140">
        <v>52462.69999999999</v>
      </c>
      <c r="G9" s="247">
        <f>E9/E7</f>
        <v>0.14667583327456049</v>
      </c>
      <c r="H9" s="215">
        <f>F9/F7</f>
        <v>0.12984022851100133</v>
      </c>
      <c r="I9" s="182">
        <f t="shared" si="0"/>
        <v>-0.12042794024918121</v>
      </c>
      <c r="K9" s="19">
        <v>10462.432000000003</v>
      </c>
      <c r="L9" s="140">
        <v>9379.7070000000003</v>
      </c>
      <c r="M9" s="247">
        <f>K9/K7</f>
        <v>0.10133158461081046</v>
      </c>
      <c r="N9" s="215">
        <f>L9/L7</f>
        <v>9.248137630153612E-2</v>
      </c>
      <c r="O9" s="182">
        <f t="shared" si="1"/>
        <v>-0.10348693305724729</v>
      </c>
      <c r="Q9" s="189">
        <f t="shared" si="2"/>
        <v>1.7540963130458178</v>
      </c>
      <c r="R9" s="190">
        <f t="shared" si="2"/>
        <v>1.7878811040987219</v>
      </c>
      <c r="S9" s="182">
        <f t="shared" si="3"/>
        <v>1.9260510840616328E-2</v>
      </c>
    </row>
    <row r="10" spans="1:19" ht="24" customHeight="1" thickBot="1" x14ac:dyDescent="0.3">
      <c r="A10" s="8"/>
      <c r="B10" t="s">
        <v>36</v>
      </c>
      <c r="E10" s="19">
        <v>7704.8700000000008</v>
      </c>
      <c r="F10" s="140">
        <v>3373.9700000000007</v>
      </c>
      <c r="G10" s="247">
        <f>E10/E7</f>
        <v>1.8947183754240891E-2</v>
      </c>
      <c r="H10" s="215">
        <f>F10/F7</f>
        <v>8.3502571501135724E-3</v>
      </c>
      <c r="I10" s="186">
        <f t="shared" si="0"/>
        <v>-0.56209903606420342</v>
      </c>
      <c r="K10" s="19">
        <v>1198.8039999999999</v>
      </c>
      <c r="L10" s="140">
        <v>704.58100000000013</v>
      </c>
      <c r="M10" s="247">
        <f>K10/K7</f>
        <v>1.1610752543746806E-2</v>
      </c>
      <c r="N10" s="215">
        <f>L10/L7</f>
        <v>6.9469782580535433E-3</v>
      </c>
      <c r="O10" s="209">
        <f t="shared" si="1"/>
        <v>-0.41226338917788047</v>
      </c>
      <c r="Q10" s="189">
        <f t="shared" si="2"/>
        <v>1.5559042527648095</v>
      </c>
      <c r="R10" s="190">
        <f t="shared" si="2"/>
        <v>2.088284720966695</v>
      </c>
      <c r="S10" s="182">
        <f t="shared" si="3"/>
        <v>0.34216788549543237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580207.8900000006</v>
      </c>
      <c r="F11" s="145">
        <v>669418.69000000192</v>
      </c>
      <c r="G11" s="243">
        <f>E11/E15</f>
        <v>0.58793466256034088</v>
      </c>
      <c r="H11" s="244">
        <f>F11/F15</f>
        <v>0.62359998655208027</v>
      </c>
      <c r="I11" s="164">
        <f t="shared" si="0"/>
        <v>0.15375661299607843</v>
      </c>
      <c r="J11" s="1"/>
      <c r="K11" s="17">
        <v>188702.78499999992</v>
      </c>
      <c r="L11" s="145">
        <v>209670.00100000011</v>
      </c>
      <c r="M11" s="243">
        <f>K11/K15</f>
        <v>0.64634810779383223</v>
      </c>
      <c r="N11" s="244">
        <f>L11/L15</f>
        <v>0.67397926287935983</v>
      </c>
      <c r="O11" s="164">
        <f t="shared" si="1"/>
        <v>0.11111238236362117</v>
      </c>
      <c r="Q11" s="191">
        <f t="shared" si="2"/>
        <v>3.252330556897455</v>
      </c>
      <c r="R11" s="192">
        <f t="shared" si="2"/>
        <v>3.1321205119026407</v>
      </c>
      <c r="S11" s="57">
        <f t="shared" si="3"/>
        <v>-3.6961201480543243E-2</v>
      </c>
    </row>
    <row r="12" spans="1:19" s="3" customFormat="1" ht="24" customHeight="1" x14ac:dyDescent="0.25">
      <c r="A12" s="46"/>
      <c r="B12" s="3" t="s">
        <v>33</v>
      </c>
      <c r="E12" s="31">
        <v>542008.17000000062</v>
      </c>
      <c r="F12" s="141">
        <v>628253.76000000187</v>
      </c>
      <c r="G12" s="247">
        <f>E12/E11</f>
        <v>0.93416201217118933</v>
      </c>
      <c r="H12" s="215">
        <f>F12/F11</f>
        <v>0.93850645251628706</v>
      </c>
      <c r="I12" s="206">
        <f t="shared" si="0"/>
        <v>0.15912230621911316</v>
      </c>
      <c r="K12" s="31">
        <v>182136.45899999992</v>
      </c>
      <c r="L12" s="141">
        <v>202449.21500000011</v>
      </c>
      <c r="M12" s="247">
        <f>K12/K11</f>
        <v>0.96520281351438453</v>
      </c>
      <c r="N12" s="215">
        <f>L12/L11</f>
        <v>0.96556118679085623</v>
      </c>
      <c r="O12" s="206">
        <f t="shared" si="1"/>
        <v>0.11152493087614165</v>
      </c>
      <c r="Q12" s="189">
        <f t="shared" si="2"/>
        <v>3.3604006190533937</v>
      </c>
      <c r="R12" s="190">
        <f t="shared" si="2"/>
        <v>3.2224115140990084</v>
      </c>
      <c r="S12" s="182">
        <f t="shared" si="3"/>
        <v>-4.1063289945844642E-2</v>
      </c>
    </row>
    <row r="13" spans="1:19" ht="24" customHeight="1" x14ac:dyDescent="0.25">
      <c r="A13" s="8"/>
      <c r="B13" s="3" t="s">
        <v>37</v>
      </c>
      <c r="D13" s="3"/>
      <c r="E13" s="19">
        <v>34879.95999999997</v>
      </c>
      <c r="F13" s="140">
        <v>39557.619999999995</v>
      </c>
      <c r="G13" s="247">
        <f>E13/E11</f>
        <v>6.0116314516164081E-2</v>
      </c>
      <c r="H13" s="215">
        <f>F13/F11</f>
        <v>5.9092494116051469E-2</v>
      </c>
      <c r="I13" s="182">
        <f t="shared" si="0"/>
        <v>0.13410737856350838</v>
      </c>
      <c r="K13" s="19">
        <v>6235.2020000000002</v>
      </c>
      <c r="L13" s="140">
        <v>6971.3209999999999</v>
      </c>
      <c r="M13" s="247">
        <f>K13/K11</f>
        <v>3.3042448207640407E-2</v>
      </c>
      <c r="N13" s="215">
        <f>L13/L11</f>
        <v>3.3249014960418662E-2</v>
      </c>
      <c r="O13" s="182">
        <f t="shared" si="1"/>
        <v>0.11805856490294936</v>
      </c>
      <c r="Q13" s="189">
        <f t="shared" si="2"/>
        <v>1.7876173023134219</v>
      </c>
      <c r="R13" s="190">
        <f t="shared" si="2"/>
        <v>1.7623206350634848</v>
      </c>
      <c r="S13" s="182">
        <f t="shared" si="3"/>
        <v>-1.41510530342259E-2</v>
      </c>
    </row>
    <row r="14" spans="1:19" ht="24" customHeight="1" thickBot="1" x14ac:dyDescent="0.3">
      <c r="A14" s="8"/>
      <c r="B14" t="s">
        <v>36</v>
      </c>
      <c r="E14" s="19">
        <v>3319.7599999999998</v>
      </c>
      <c r="F14" s="140">
        <v>1607.3099999999997</v>
      </c>
      <c r="G14" s="247">
        <f>E14/E11</f>
        <v>5.721673312646604E-3</v>
      </c>
      <c r="H14" s="215">
        <f>F14/F11</f>
        <v>2.4010533676614185E-3</v>
      </c>
      <c r="I14" s="186">
        <f t="shared" si="0"/>
        <v>-0.5158354820830422</v>
      </c>
      <c r="K14" s="19">
        <v>331.12399999999991</v>
      </c>
      <c r="L14" s="140">
        <v>249.46500000000003</v>
      </c>
      <c r="M14" s="247">
        <f>K14/K11</f>
        <v>1.754738277975071E-3</v>
      </c>
      <c r="N14" s="215">
        <f>L14/L11</f>
        <v>1.1897982487251474E-3</v>
      </c>
      <c r="O14" s="209">
        <f t="shared" si="1"/>
        <v>-0.24661154129570764</v>
      </c>
      <c r="Q14" s="189">
        <f t="shared" si="2"/>
        <v>0.99743354941321039</v>
      </c>
      <c r="R14" s="190">
        <f t="shared" si="2"/>
        <v>1.5520652518804714</v>
      </c>
      <c r="S14" s="182">
        <f t="shared" si="3"/>
        <v>0.55605879990055529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986857.77000000025</v>
      </c>
      <c r="F15" s="145">
        <v>1073474.5100000016</v>
      </c>
      <c r="G15" s="243">
        <f>G7+G11</f>
        <v>1</v>
      </c>
      <c r="H15" s="244">
        <f>H7+H11</f>
        <v>1</v>
      </c>
      <c r="I15" s="164">
        <f t="shared" si="0"/>
        <v>8.777023663703977E-2</v>
      </c>
      <c r="J15" s="1"/>
      <c r="K15" s="17">
        <v>291952.25099999993</v>
      </c>
      <c r="L15" s="145">
        <v>311092.6590000001</v>
      </c>
      <c r="M15" s="243">
        <f>M7+M11</f>
        <v>1</v>
      </c>
      <c r="N15" s="244">
        <f>N7+N11</f>
        <v>1</v>
      </c>
      <c r="O15" s="164">
        <f t="shared" si="1"/>
        <v>6.5560063107717489E-2</v>
      </c>
      <c r="Q15" s="191">
        <f t="shared" si="2"/>
        <v>2.9584025163018159</v>
      </c>
      <c r="R15" s="192">
        <f t="shared" si="2"/>
        <v>2.8979976338702222</v>
      </c>
      <c r="S15" s="57">
        <f t="shared" si="3"/>
        <v>-2.0418074315020355E-2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881307.47000000032</v>
      </c>
      <c r="F16" s="181">
        <f t="shared" ref="F16:F17" si="4">F8+F12</f>
        <v>976472.91000000166</v>
      </c>
      <c r="G16" s="245">
        <f>E16/E15</f>
        <v>0.89304406044246898</v>
      </c>
      <c r="H16" s="246">
        <f>F16/F15</f>
        <v>0.90963772395489872</v>
      </c>
      <c r="I16" s="207">
        <f t="shared" si="0"/>
        <v>0.10798210980783053</v>
      </c>
      <c r="J16" s="3"/>
      <c r="K16" s="180">
        <f t="shared" ref="K16:L18" si="5">K8+K12</f>
        <v>273724.68899999995</v>
      </c>
      <c r="L16" s="181">
        <f t="shared" si="5"/>
        <v>293787.58500000008</v>
      </c>
      <c r="M16" s="250">
        <f>K16/K15</f>
        <v>0.93756663311357724</v>
      </c>
      <c r="N16" s="246">
        <f>L16/L15</f>
        <v>0.94437324861465144</v>
      </c>
      <c r="O16" s="207">
        <f t="shared" si="1"/>
        <v>7.3295894766730846E-2</v>
      </c>
      <c r="P16" s="3"/>
      <c r="Q16" s="189">
        <f t="shared" si="2"/>
        <v>3.1058932134093888</v>
      </c>
      <c r="R16" s="190">
        <f t="shared" si="2"/>
        <v>3.0086608854310111</v>
      </c>
      <c r="S16" s="182">
        <f t="shared" si="3"/>
        <v>-3.1305753706723317E-2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94525.669999999955</v>
      </c>
      <c r="F17" s="140">
        <f t="shared" si="4"/>
        <v>92020.319999999978</v>
      </c>
      <c r="G17" s="248">
        <f>E17/E15</f>
        <v>9.578449182195721E-2</v>
      </c>
      <c r="H17" s="215">
        <f>F17/F15</f>
        <v>8.5721942293720446E-2</v>
      </c>
      <c r="I17" s="182">
        <f t="shared" si="0"/>
        <v>-2.6504440539802342E-2</v>
      </c>
      <c r="K17" s="19">
        <f t="shared" si="5"/>
        <v>16697.634000000002</v>
      </c>
      <c r="L17" s="140">
        <f t="shared" si="5"/>
        <v>16351.028</v>
      </c>
      <c r="M17" s="247">
        <f>K17/K15</f>
        <v>5.71930305137466E-2</v>
      </c>
      <c r="N17" s="215">
        <f>L17/L15</f>
        <v>5.2559993066245883E-2</v>
      </c>
      <c r="O17" s="182">
        <f t="shared" si="1"/>
        <v>-2.0757791193650642E-2</v>
      </c>
      <c r="Q17" s="189">
        <f t="shared" si="2"/>
        <v>1.7664655537485223</v>
      </c>
      <c r="R17" s="190">
        <f t="shared" si="2"/>
        <v>1.7768931905474794</v>
      </c>
      <c r="S17" s="182">
        <f t="shared" si="3"/>
        <v>5.9031079189906382E-3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11024.630000000001</v>
      </c>
      <c r="F18" s="142">
        <f>F10+F14</f>
        <v>4981.2800000000007</v>
      </c>
      <c r="G18" s="249">
        <f>E18/E15</f>
        <v>1.1171447735573889E-2</v>
      </c>
      <c r="H18" s="221">
        <f>F18/F15</f>
        <v>4.6403337513808247E-3</v>
      </c>
      <c r="I18" s="208">
        <f t="shared" si="0"/>
        <v>-0.54816805643363997</v>
      </c>
      <c r="K18" s="21">
        <f t="shared" si="5"/>
        <v>1529.9279999999999</v>
      </c>
      <c r="L18" s="142">
        <f t="shared" si="5"/>
        <v>954.04600000000016</v>
      </c>
      <c r="M18" s="249">
        <f>K18/K15</f>
        <v>5.2403363726762301E-3</v>
      </c>
      <c r="N18" s="221">
        <f>L18/L15</f>
        <v>3.0667583191026047E-3</v>
      </c>
      <c r="O18" s="208">
        <f t="shared" si="1"/>
        <v>-0.37641117751946479</v>
      </c>
      <c r="Q18" s="193">
        <f t="shared" si="2"/>
        <v>1.387736368476765</v>
      </c>
      <c r="R18" s="194">
        <f t="shared" si="2"/>
        <v>1.9152627437124594</v>
      </c>
      <c r="S18" s="186">
        <f t="shared" si="3"/>
        <v>0.38013443130753183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A16" sqref="A16:XFD1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120153.93000000002</v>
      </c>
      <c r="C7" s="147">
        <v>140625.03999999998</v>
      </c>
      <c r="D7" s="247">
        <f>B7/$B$33</f>
        <v>0.12175404972491631</v>
      </c>
      <c r="E7" s="246">
        <f>C7/$C$33</f>
        <v>0.13099988745890206</v>
      </c>
      <c r="F7" s="52">
        <f>(C7-B7)/B7</f>
        <v>0.17037403603860443</v>
      </c>
      <c r="H7" s="39">
        <v>39751.800000000017</v>
      </c>
      <c r="I7" s="147">
        <v>45863.111999999986</v>
      </c>
      <c r="J7" s="247">
        <f>H7/$H$33</f>
        <v>0.13615856655957087</v>
      </c>
      <c r="K7" s="246">
        <f>I7/$I$33</f>
        <v>0.14742588959644984</v>
      </c>
      <c r="L7" s="52">
        <f>(I7-H7)/H7</f>
        <v>0.15373673644966934</v>
      </c>
      <c r="N7" s="27">
        <f t="shared" ref="N7:O33" si="0">(H7/B7)*10</f>
        <v>3.3084061420213229</v>
      </c>
      <c r="O7" s="151">
        <f t="shared" si="0"/>
        <v>3.2613759256530694</v>
      </c>
      <c r="P7" s="61">
        <f>(O7-N7)/N7</f>
        <v>-1.4215369682369042E-2</v>
      </c>
    </row>
    <row r="8" spans="1:16" ht="20.100000000000001" customHeight="1" x14ac:dyDescent="0.25">
      <c r="A8" s="8" t="s">
        <v>166</v>
      </c>
      <c r="B8" s="19">
        <v>122218.09</v>
      </c>
      <c r="C8" s="140">
        <v>120535.32000000002</v>
      </c>
      <c r="D8" s="247">
        <f t="shared" ref="D8:D32" si="1">B8/$B$33</f>
        <v>0.12384569865625114</v>
      </c>
      <c r="E8" s="215">
        <f t="shared" ref="E8:E32" si="2">C8/$C$33</f>
        <v>0.1122852185842774</v>
      </c>
      <c r="F8" s="52">
        <f t="shared" ref="F8:F33" si="3">(C8-B8)/B8</f>
        <v>-1.3768583685115477E-2</v>
      </c>
      <c r="H8" s="19">
        <v>38501.853999999985</v>
      </c>
      <c r="I8" s="140">
        <v>37709.872000000003</v>
      </c>
      <c r="J8" s="247">
        <f t="shared" ref="J8:J32" si="4">H8/$H$33</f>
        <v>0.1318772294720208</v>
      </c>
      <c r="K8" s="215">
        <f t="shared" ref="K8:K32" si="5">I8/$I$33</f>
        <v>0.12121749230990381</v>
      </c>
      <c r="L8" s="52">
        <f t="shared" ref="L8:L33" si="6">(I8-H8)/H8</f>
        <v>-2.0569970474668107E-2</v>
      </c>
      <c r="N8" s="27">
        <f t="shared" si="0"/>
        <v>3.1502581982749023</v>
      </c>
      <c r="O8" s="152">
        <f t="shared" si="0"/>
        <v>3.1285329478529613</v>
      </c>
      <c r="P8" s="52">
        <f t="shared" ref="P8:P71" si="7">(O8-N8)/N8</f>
        <v>-6.8963396187137344E-3</v>
      </c>
    </row>
    <row r="9" spans="1:16" ht="20.100000000000001" customHeight="1" x14ac:dyDescent="0.25">
      <c r="A9" s="8" t="s">
        <v>168</v>
      </c>
      <c r="B9" s="19">
        <v>81932.399999999994</v>
      </c>
      <c r="C9" s="140">
        <v>88594.73</v>
      </c>
      <c r="D9" s="247">
        <f t="shared" si="1"/>
        <v>8.3023514117946284E-2</v>
      </c>
      <c r="E9" s="215">
        <f t="shared" si="2"/>
        <v>8.2530818547335641E-2</v>
      </c>
      <c r="F9" s="52">
        <f t="shared" si="3"/>
        <v>8.1314962090699189E-2</v>
      </c>
      <c r="H9" s="19">
        <v>24172.474999999995</v>
      </c>
      <c r="I9" s="140">
        <v>26622.002999999993</v>
      </c>
      <c r="J9" s="247">
        <f t="shared" si="4"/>
        <v>8.2795987758970929E-2</v>
      </c>
      <c r="K9" s="215">
        <f t="shared" si="5"/>
        <v>8.5575799459800206E-2</v>
      </c>
      <c r="L9" s="52">
        <f t="shared" si="6"/>
        <v>0.10133542386536749</v>
      </c>
      <c r="N9" s="27">
        <f t="shared" si="0"/>
        <v>2.9502949992920993</v>
      </c>
      <c r="O9" s="152">
        <f t="shared" si="0"/>
        <v>3.0049194799735823</v>
      </c>
      <c r="P9" s="52">
        <f t="shared" si="7"/>
        <v>1.8514921624647636E-2</v>
      </c>
    </row>
    <row r="10" spans="1:16" ht="20.100000000000001" customHeight="1" x14ac:dyDescent="0.25">
      <c r="A10" s="8" t="s">
        <v>170</v>
      </c>
      <c r="B10" s="19">
        <v>62615.24</v>
      </c>
      <c r="C10" s="140">
        <v>64219.009999999995</v>
      </c>
      <c r="D10" s="247">
        <f t="shared" si="1"/>
        <v>6.3449102700990023E-2</v>
      </c>
      <c r="E10" s="215">
        <f t="shared" si="2"/>
        <v>5.9823507127337403E-2</v>
      </c>
      <c r="F10" s="52">
        <f t="shared" si="3"/>
        <v>2.5613093553582114E-2</v>
      </c>
      <c r="H10" s="19">
        <v>23241.886999999992</v>
      </c>
      <c r="I10" s="140">
        <v>24295.559999999994</v>
      </c>
      <c r="J10" s="247">
        <f t="shared" si="4"/>
        <v>7.9608521326317863E-2</v>
      </c>
      <c r="K10" s="215">
        <f t="shared" si="5"/>
        <v>7.8097503419391229E-2</v>
      </c>
      <c r="L10" s="52">
        <f t="shared" si="6"/>
        <v>4.5335088325659738E-2</v>
      </c>
      <c r="N10" s="27">
        <f t="shared" si="0"/>
        <v>3.7118578480254953</v>
      </c>
      <c r="O10" s="152">
        <f t="shared" si="0"/>
        <v>3.7832349019394718</v>
      </c>
      <c r="P10" s="52">
        <f t="shared" si="7"/>
        <v>1.9229468593993999E-2</v>
      </c>
    </row>
    <row r="11" spans="1:16" ht="20.100000000000001" customHeight="1" x14ac:dyDescent="0.25">
      <c r="A11" s="8" t="s">
        <v>171</v>
      </c>
      <c r="B11" s="19">
        <v>83447.979999999981</v>
      </c>
      <c r="C11" s="140">
        <v>85157.26</v>
      </c>
      <c r="D11" s="247">
        <f t="shared" si="1"/>
        <v>8.4559277473186409E-2</v>
      </c>
      <c r="E11" s="215">
        <f t="shared" si="2"/>
        <v>7.9328627933606011E-2</v>
      </c>
      <c r="F11" s="52">
        <f t="shared" si="3"/>
        <v>2.0483180060200543E-2</v>
      </c>
      <c r="H11" s="19">
        <v>19952.972999999998</v>
      </c>
      <c r="I11" s="140">
        <v>20412.593000000001</v>
      </c>
      <c r="J11" s="247">
        <f t="shared" si="4"/>
        <v>6.834327507891011E-2</v>
      </c>
      <c r="K11" s="215">
        <f t="shared" si="5"/>
        <v>6.5615797767828443E-2</v>
      </c>
      <c r="L11" s="52">
        <f t="shared" si="6"/>
        <v>2.3035163732241942E-2</v>
      </c>
      <c r="N11" s="27">
        <f t="shared" si="0"/>
        <v>2.391067225354047</v>
      </c>
      <c r="O11" s="152">
        <f t="shared" si="0"/>
        <v>2.3970467109909364</v>
      </c>
      <c r="P11" s="52">
        <f t="shared" si="7"/>
        <v>2.5007601515695315E-3</v>
      </c>
    </row>
    <row r="12" spans="1:16" ht="20.100000000000001" customHeight="1" x14ac:dyDescent="0.25">
      <c r="A12" s="8" t="s">
        <v>175</v>
      </c>
      <c r="B12" s="19">
        <v>33185.980000000003</v>
      </c>
      <c r="C12" s="140">
        <v>90760.779999999955</v>
      </c>
      <c r="D12" s="247">
        <f t="shared" si="1"/>
        <v>3.3627925937088181E-2</v>
      </c>
      <c r="E12" s="215">
        <f t="shared" si="2"/>
        <v>8.4548612151023494E-2</v>
      </c>
      <c r="F12" s="52">
        <f t="shared" si="3"/>
        <v>1.7349133579903304</v>
      </c>
      <c r="H12" s="19">
        <v>6806.8079999999991</v>
      </c>
      <c r="I12" s="140">
        <v>18631.856000000003</v>
      </c>
      <c r="J12" s="247">
        <f t="shared" si="4"/>
        <v>2.3314798829894973E-2</v>
      </c>
      <c r="K12" s="215">
        <f t="shared" si="5"/>
        <v>5.98916607672186E-2</v>
      </c>
      <c r="L12" s="52">
        <f t="shared" si="6"/>
        <v>1.7372383648840992</v>
      </c>
      <c r="N12" s="27">
        <f t="shared" si="0"/>
        <v>2.0511095348095787</v>
      </c>
      <c r="O12" s="152">
        <f t="shared" si="0"/>
        <v>2.0528532258096517</v>
      </c>
      <c r="P12" s="52">
        <f t="shared" si="7"/>
        <v>8.5012085921333785E-4</v>
      </c>
    </row>
    <row r="13" spans="1:16" ht="20.100000000000001" customHeight="1" x14ac:dyDescent="0.25">
      <c r="A13" s="8" t="s">
        <v>172</v>
      </c>
      <c r="B13" s="19">
        <v>64707.449999999983</v>
      </c>
      <c r="C13" s="140">
        <v>76406.990000000005</v>
      </c>
      <c r="D13" s="247">
        <f t="shared" si="1"/>
        <v>6.5569175181140832E-2</v>
      </c>
      <c r="E13" s="215">
        <f t="shared" si="2"/>
        <v>7.1177274623875367E-2</v>
      </c>
      <c r="F13" s="52">
        <f t="shared" si="3"/>
        <v>0.18080669227422849</v>
      </c>
      <c r="H13" s="19">
        <v>16486.073999999997</v>
      </c>
      <c r="I13" s="140">
        <v>18575.942000000003</v>
      </c>
      <c r="J13" s="247">
        <f t="shared" si="4"/>
        <v>5.6468391469946255E-2</v>
      </c>
      <c r="K13" s="215">
        <f t="shared" si="5"/>
        <v>5.9711926535688561E-2</v>
      </c>
      <c r="L13" s="52">
        <f t="shared" si="6"/>
        <v>0.12676565688107466</v>
      </c>
      <c r="N13" s="27">
        <f t="shared" si="0"/>
        <v>2.547786074091932</v>
      </c>
      <c r="O13" s="152">
        <f t="shared" si="0"/>
        <v>2.4311835867372871</v>
      </c>
      <c r="P13" s="52">
        <f t="shared" si="7"/>
        <v>-4.5766200129735687E-2</v>
      </c>
    </row>
    <row r="14" spans="1:16" ht="20.100000000000001" customHeight="1" x14ac:dyDescent="0.25">
      <c r="A14" s="8" t="s">
        <v>178</v>
      </c>
      <c r="B14" s="19">
        <v>33583.369999999995</v>
      </c>
      <c r="C14" s="140">
        <v>29753.549999999996</v>
      </c>
      <c r="D14" s="247">
        <f t="shared" si="1"/>
        <v>3.4030608078406265E-2</v>
      </c>
      <c r="E14" s="215">
        <f t="shared" si="2"/>
        <v>2.7717053104502693E-2</v>
      </c>
      <c r="F14" s="52">
        <f t="shared" si="3"/>
        <v>-0.11403918070163895</v>
      </c>
      <c r="H14" s="19">
        <v>14016.914000000004</v>
      </c>
      <c r="I14" s="140">
        <v>12266.865</v>
      </c>
      <c r="J14" s="247">
        <f t="shared" si="4"/>
        <v>4.8010981083341647E-2</v>
      </c>
      <c r="K14" s="215">
        <f t="shared" si="5"/>
        <v>3.9431547627743951E-2</v>
      </c>
      <c r="L14" s="52">
        <f t="shared" si="6"/>
        <v>-0.12485266015044424</v>
      </c>
      <c r="N14" s="27">
        <f t="shared" si="0"/>
        <v>4.1737663611483917</v>
      </c>
      <c r="O14" s="152">
        <f t="shared" si="0"/>
        <v>4.1228239991530433</v>
      </c>
      <c r="P14" s="52">
        <f t="shared" si="7"/>
        <v>-1.2205369823655356E-2</v>
      </c>
    </row>
    <row r="15" spans="1:16" ht="20.100000000000001" customHeight="1" x14ac:dyDescent="0.25">
      <c r="A15" s="8" t="s">
        <v>179</v>
      </c>
      <c r="B15" s="19">
        <v>49678.569999999985</v>
      </c>
      <c r="C15" s="140">
        <v>46722.880000000026</v>
      </c>
      <c r="D15" s="247">
        <f t="shared" si="1"/>
        <v>5.0340151853898847E-2</v>
      </c>
      <c r="E15" s="215">
        <f t="shared" si="2"/>
        <v>4.352490866317827E-2</v>
      </c>
      <c r="F15" s="52">
        <f t="shared" si="3"/>
        <v>-5.9496277771279638E-2</v>
      </c>
      <c r="H15" s="19">
        <v>12679.130999999999</v>
      </c>
      <c r="I15" s="140">
        <v>11735.000999999998</v>
      </c>
      <c r="J15" s="247">
        <f t="shared" si="4"/>
        <v>4.3428783153995988E-2</v>
      </c>
      <c r="K15" s="215">
        <f t="shared" si="5"/>
        <v>3.7721883369803352E-2</v>
      </c>
      <c r="L15" s="52">
        <f t="shared" si="6"/>
        <v>-7.4463305095593776E-2</v>
      </c>
      <c r="N15" s="27">
        <f t="shared" si="0"/>
        <v>2.5522334882022579</v>
      </c>
      <c r="O15" s="152">
        <f t="shared" si="0"/>
        <v>2.5116176485696067</v>
      </c>
      <c r="P15" s="52">
        <f t="shared" si="7"/>
        <v>-1.5913841668639898E-2</v>
      </c>
    </row>
    <row r="16" spans="1:16" ht="20.100000000000001" customHeight="1" x14ac:dyDescent="0.25">
      <c r="A16" s="8" t="s">
        <v>167</v>
      </c>
      <c r="B16" s="19">
        <v>46006.700000000004</v>
      </c>
      <c r="C16" s="140">
        <v>37893.25</v>
      </c>
      <c r="D16" s="247">
        <f t="shared" si="1"/>
        <v>4.6619382649234251E-2</v>
      </c>
      <c r="E16" s="215">
        <f t="shared" si="2"/>
        <v>3.5299627189098341E-2</v>
      </c>
      <c r="F16" s="52">
        <f t="shared" si="3"/>
        <v>-0.17635366153190737</v>
      </c>
      <c r="H16" s="19">
        <v>10608.734</v>
      </c>
      <c r="I16" s="140">
        <v>9348.378999999999</v>
      </c>
      <c r="J16" s="247">
        <f t="shared" si="4"/>
        <v>3.6337222828948176E-2</v>
      </c>
      <c r="K16" s="215">
        <f t="shared" si="5"/>
        <v>3.0050143356163236E-2</v>
      </c>
      <c r="L16" s="52">
        <f t="shared" si="6"/>
        <v>-0.11880352547250231</v>
      </c>
      <c r="N16" s="27">
        <f t="shared" si="0"/>
        <v>2.30591066083853</v>
      </c>
      <c r="O16" s="152">
        <f t="shared" si="0"/>
        <v>2.467030143891062</v>
      </c>
      <c r="P16" s="52">
        <f t="shared" si="7"/>
        <v>6.987238742109024E-2</v>
      </c>
    </row>
    <row r="17" spans="1:16" ht="20.100000000000001" customHeight="1" x14ac:dyDescent="0.25">
      <c r="A17" s="8" t="s">
        <v>174</v>
      </c>
      <c r="B17" s="19">
        <v>32095.169999999995</v>
      </c>
      <c r="C17" s="140">
        <v>34323.059999999983</v>
      </c>
      <c r="D17" s="247">
        <f t="shared" si="1"/>
        <v>3.2522589349425694E-2</v>
      </c>
      <c r="E17" s="215">
        <f t="shared" si="2"/>
        <v>3.1973800663417706E-2</v>
      </c>
      <c r="F17" s="52">
        <f t="shared" si="3"/>
        <v>6.9415117601807033E-2</v>
      </c>
      <c r="H17" s="19">
        <v>8666.2099999999991</v>
      </c>
      <c r="I17" s="140">
        <v>8718.41</v>
      </c>
      <c r="J17" s="247">
        <f t="shared" si="4"/>
        <v>2.9683655359108722E-2</v>
      </c>
      <c r="K17" s="215">
        <f t="shared" si="5"/>
        <v>2.8025122894333565E-2</v>
      </c>
      <c r="L17" s="52">
        <f t="shared" si="6"/>
        <v>6.0233943096233223E-3</v>
      </c>
      <c r="N17" s="27">
        <f t="shared" si="0"/>
        <v>2.7001601798650703</v>
      </c>
      <c r="O17" s="152">
        <f t="shared" si="0"/>
        <v>2.5401027763841584</v>
      </c>
      <c r="P17" s="52">
        <f t="shared" si="7"/>
        <v>-5.9277003147609614E-2</v>
      </c>
    </row>
    <row r="18" spans="1:16" ht="20.100000000000001" customHeight="1" x14ac:dyDescent="0.25">
      <c r="A18" s="8" t="s">
        <v>184</v>
      </c>
      <c r="B18" s="19">
        <v>29810.449999999997</v>
      </c>
      <c r="C18" s="140">
        <v>33321.03</v>
      </c>
      <c r="D18" s="247">
        <f t="shared" si="1"/>
        <v>3.0207443165796828E-2</v>
      </c>
      <c r="E18" s="215">
        <f t="shared" si="2"/>
        <v>3.1040355117514632E-2</v>
      </c>
      <c r="F18" s="52">
        <f t="shared" si="3"/>
        <v>0.11776340176012109</v>
      </c>
      <c r="H18" s="19">
        <v>6710.5839999999998</v>
      </c>
      <c r="I18" s="140">
        <v>7330.5869999999986</v>
      </c>
      <c r="J18" s="247">
        <f t="shared" si="4"/>
        <v>2.2985210687757308E-2</v>
      </c>
      <c r="K18" s="215">
        <f t="shared" si="5"/>
        <v>2.3563998660604855E-2</v>
      </c>
      <c r="L18" s="52">
        <f t="shared" si="6"/>
        <v>9.2391809714325729E-2</v>
      </c>
      <c r="N18" s="27">
        <f t="shared" si="0"/>
        <v>2.2510844351561281</v>
      </c>
      <c r="O18" s="152">
        <f t="shared" si="0"/>
        <v>2.1999881156134728</v>
      </c>
      <c r="P18" s="52">
        <f t="shared" si="7"/>
        <v>-2.2698535312431038E-2</v>
      </c>
    </row>
    <row r="19" spans="1:16" ht="20.100000000000001" customHeight="1" x14ac:dyDescent="0.25">
      <c r="A19" s="8" t="s">
        <v>182</v>
      </c>
      <c r="B19" s="19">
        <v>21118.089999999993</v>
      </c>
      <c r="C19" s="140">
        <v>21967.489999999987</v>
      </c>
      <c r="D19" s="247">
        <f t="shared" si="1"/>
        <v>2.1399324849010401E-2</v>
      </c>
      <c r="E19" s="215">
        <f t="shared" si="2"/>
        <v>2.0463913949852426E-2</v>
      </c>
      <c r="F19" s="52">
        <f t="shared" si="3"/>
        <v>4.0221440480649268E-2</v>
      </c>
      <c r="H19" s="19">
        <v>5996.2809999999999</v>
      </c>
      <c r="I19" s="140">
        <v>6630.5619999999981</v>
      </c>
      <c r="J19" s="247">
        <f t="shared" si="4"/>
        <v>2.0538567452250963E-2</v>
      </c>
      <c r="K19" s="215">
        <f t="shared" si="5"/>
        <v>2.1313784842476795E-2</v>
      </c>
      <c r="L19" s="52">
        <f t="shared" si="6"/>
        <v>0.10577906539069769</v>
      </c>
      <c r="N19" s="27">
        <f t="shared" si="0"/>
        <v>2.8394049840681621</v>
      </c>
      <c r="O19" s="152">
        <f t="shared" si="0"/>
        <v>3.0183521194273908</v>
      </c>
      <c r="P19" s="52">
        <f t="shared" si="7"/>
        <v>6.3022758769283371E-2</v>
      </c>
    </row>
    <row r="20" spans="1:16" ht="20.100000000000001" customHeight="1" x14ac:dyDescent="0.25">
      <c r="A20" s="8" t="s">
        <v>169</v>
      </c>
      <c r="B20" s="19">
        <v>17194.009999999998</v>
      </c>
      <c r="C20" s="140">
        <v>17480.980000000007</v>
      </c>
      <c r="D20" s="247">
        <f t="shared" si="1"/>
        <v>1.7422986901141791E-2</v>
      </c>
      <c r="E20" s="215">
        <f t="shared" si="2"/>
        <v>1.6284485413631308E-2</v>
      </c>
      <c r="F20" s="52">
        <f t="shared" si="3"/>
        <v>1.6690114755080896E-2</v>
      </c>
      <c r="H20" s="19">
        <v>6028.2299999999987</v>
      </c>
      <c r="I20" s="140">
        <v>6073.5080000000007</v>
      </c>
      <c r="J20" s="247">
        <f t="shared" si="4"/>
        <v>2.064799973061349E-2</v>
      </c>
      <c r="K20" s="215">
        <f t="shared" si="5"/>
        <v>1.9523147924875993E-2</v>
      </c>
      <c r="L20" s="52">
        <f t="shared" si="6"/>
        <v>7.5109941060646449E-3</v>
      </c>
      <c r="N20" s="27">
        <f t="shared" si="0"/>
        <v>3.5060058706491382</v>
      </c>
      <c r="O20" s="152">
        <f t="shared" si="0"/>
        <v>3.4743521244232296</v>
      </c>
      <c r="P20" s="52">
        <f t="shared" si="7"/>
        <v>-9.0284350322687428E-3</v>
      </c>
    </row>
    <row r="21" spans="1:16" ht="20.100000000000001" customHeight="1" x14ac:dyDescent="0.25">
      <c r="A21" s="8" t="s">
        <v>177</v>
      </c>
      <c r="B21" s="19">
        <v>28899.119999999992</v>
      </c>
      <c r="C21" s="140">
        <v>24423.699999999993</v>
      </c>
      <c r="D21" s="247">
        <f t="shared" si="1"/>
        <v>2.9283976757866526E-2</v>
      </c>
      <c r="E21" s="215">
        <f t="shared" si="2"/>
        <v>2.2752007404442238E-2</v>
      </c>
      <c r="F21" s="52">
        <f t="shared" si="3"/>
        <v>-0.15486353909738426</v>
      </c>
      <c r="H21" s="19">
        <v>6391.7400000000016</v>
      </c>
      <c r="I21" s="140">
        <v>5901.6870000000008</v>
      </c>
      <c r="J21" s="247">
        <f t="shared" si="4"/>
        <v>2.1893100594727065E-2</v>
      </c>
      <c r="K21" s="215">
        <f t="shared" si="5"/>
        <v>1.8970833381188865E-2</v>
      </c>
      <c r="L21" s="52">
        <f t="shared" si="6"/>
        <v>-7.6669733124313674E-2</v>
      </c>
      <c r="N21" s="27">
        <f t="shared" si="0"/>
        <v>2.2117420876483447</v>
      </c>
      <c r="O21" s="152">
        <f t="shared" si="0"/>
        <v>2.4163771254969566</v>
      </c>
      <c r="P21" s="52">
        <f t="shared" si="7"/>
        <v>9.2522106890949488E-2</v>
      </c>
    </row>
    <row r="22" spans="1:16" ht="20.100000000000001" customHeight="1" x14ac:dyDescent="0.25">
      <c r="A22" s="8" t="s">
        <v>173</v>
      </c>
      <c r="B22" s="19">
        <v>16243.990000000003</v>
      </c>
      <c r="C22" s="140">
        <v>14378.970000000001</v>
      </c>
      <c r="D22" s="247">
        <f t="shared" si="1"/>
        <v>1.6460315248873203E-2</v>
      </c>
      <c r="E22" s="215">
        <f t="shared" si="2"/>
        <v>1.3394794069213629E-2</v>
      </c>
      <c r="F22" s="52">
        <f t="shared" si="3"/>
        <v>-0.11481292465705789</v>
      </c>
      <c r="H22" s="19">
        <v>5166.2610000000004</v>
      </c>
      <c r="I22" s="140">
        <v>4402.9659999999994</v>
      </c>
      <c r="J22" s="247">
        <f t="shared" si="4"/>
        <v>1.7695568307161309E-2</v>
      </c>
      <c r="K22" s="215">
        <f t="shared" si="5"/>
        <v>1.415323014742049E-2</v>
      </c>
      <c r="L22" s="52">
        <f t="shared" si="6"/>
        <v>-0.147746116582186</v>
      </c>
      <c r="N22" s="27">
        <f t="shared" si="0"/>
        <v>3.1804138022739483</v>
      </c>
      <c r="O22" s="152">
        <f t="shared" si="0"/>
        <v>3.0620872009608471</v>
      </c>
      <c r="P22" s="52">
        <f t="shared" si="7"/>
        <v>-3.7204781726358847E-2</v>
      </c>
    </row>
    <row r="23" spans="1:16" ht="20.100000000000001" customHeight="1" x14ac:dyDescent="0.25">
      <c r="A23" s="8" t="s">
        <v>185</v>
      </c>
      <c r="B23" s="19">
        <v>10457.529999999999</v>
      </c>
      <c r="C23" s="140">
        <v>11184.04</v>
      </c>
      <c r="D23" s="247">
        <f t="shared" si="1"/>
        <v>1.0596795524039901E-2</v>
      </c>
      <c r="E23" s="215">
        <f t="shared" si="2"/>
        <v>1.0418542681558415E-2</v>
      </c>
      <c r="F23" s="52">
        <f t="shared" si="3"/>
        <v>6.9472428001641121E-2</v>
      </c>
      <c r="H23" s="19">
        <v>3802.3</v>
      </c>
      <c r="I23" s="140">
        <v>3860.2489999999993</v>
      </c>
      <c r="J23" s="247">
        <f t="shared" si="4"/>
        <v>1.3023705030450347E-2</v>
      </c>
      <c r="K23" s="215">
        <f t="shared" si="5"/>
        <v>1.2408679177479407E-2</v>
      </c>
      <c r="L23" s="52">
        <f t="shared" si="6"/>
        <v>1.5240512321489402E-2</v>
      </c>
      <c r="N23" s="27">
        <f t="shared" si="0"/>
        <v>3.6359446255473333</v>
      </c>
      <c r="O23" s="152">
        <f t="shared" si="0"/>
        <v>3.4515693792225344</v>
      </c>
      <c r="P23" s="52">
        <f t="shared" si="7"/>
        <v>-5.0709035838807419E-2</v>
      </c>
    </row>
    <row r="24" spans="1:16" ht="20.100000000000001" customHeight="1" x14ac:dyDescent="0.25">
      <c r="A24" s="8" t="s">
        <v>180</v>
      </c>
      <c r="B24" s="19">
        <v>1525.04</v>
      </c>
      <c r="C24" s="140">
        <v>1560.63</v>
      </c>
      <c r="D24" s="247">
        <f t="shared" si="1"/>
        <v>1.5453493364094401E-3</v>
      </c>
      <c r="E24" s="215">
        <f t="shared" si="2"/>
        <v>1.4538118841778561E-3</v>
      </c>
      <c r="F24" s="52">
        <f t="shared" si="3"/>
        <v>2.3337092797566062E-2</v>
      </c>
      <c r="H24" s="19">
        <v>2996.4819999999986</v>
      </c>
      <c r="I24" s="140">
        <v>3202.5590000000007</v>
      </c>
      <c r="J24" s="247">
        <f t="shared" si="4"/>
        <v>1.0263603002670462E-2</v>
      </c>
      <c r="K24" s="215">
        <f t="shared" si="5"/>
        <v>1.0294550216307105E-2</v>
      </c>
      <c r="L24" s="52">
        <f t="shared" si="6"/>
        <v>6.8772981115855905E-2</v>
      </c>
      <c r="N24" s="27">
        <f t="shared" si="0"/>
        <v>19.648546923359376</v>
      </c>
      <c r="O24" s="152">
        <f t="shared" si="0"/>
        <v>20.520937057470384</v>
      </c>
      <c r="P24" s="52">
        <f t="shared" si="7"/>
        <v>4.4399727751565074E-2</v>
      </c>
    </row>
    <row r="25" spans="1:16" ht="20.100000000000001" customHeight="1" x14ac:dyDescent="0.25">
      <c r="A25" s="8" t="s">
        <v>186</v>
      </c>
      <c r="B25" s="19">
        <v>9883.4500000000044</v>
      </c>
      <c r="C25" s="140">
        <v>10634.440000000002</v>
      </c>
      <c r="D25" s="247">
        <f t="shared" si="1"/>
        <v>1.0015070358112501E-2</v>
      </c>
      <c r="E25" s="215">
        <f t="shared" si="2"/>
        <v>9.9065603336962391E-3</v>
      </c>
      <c r="F25" s="52">
        <f t="shared" si="3"/>
        <v>7.5984600519049289E-2</v>
      </c>
      <c r="H25" s="19">
        <v>2919.5860000000002</v>
      </c>
      <c r="I25" s="140">
        <v>3172.3210000000004</v>
      </c>
      <c r="J25" s="247">
        <f t="shared" si="4"/>
        <v>1.0000217467067935E-2</v>
      </c>
      <c r="K25" s="215">
        <f t="shared" si="5"/>
        <v>1.019735087995118E-2</v>
      </c>
      <c r="L25" s="52">
        <f t="shared" si="6"/>
        <v>8.6565355499033117E-2</v>
      </c>
      <c r="N25" s="27">
        <f t="shared" si="0"/>
        <v>2.9540150453535952</v>
      </c>
      <c r="O25" s="152">
        <f t="shared" si="0"/>
        <v>2.9830635181542231</v>
      </c>
      <c r="P25" s="52">
        <f t="shared" si="7"/>
        <v>9.8335561446508627E-3</v>
      </c>
    </row>
    <row r="26" spans="1:16" ht="20.100000000000001" customHeight="1" x14ac:dyDescent="0.25">
      <c r="A26" s="8" t="s">
        <v>181</v>
      </c>
      <c r="B26" s="19">
        <v>8876.9999999999982</v>
      </c>
      <c r="C26" s="140">
        <v>8547.65</v>
      </c>
      <c r="D26" s="247">
        <f t="shared" si="1"/>
        <v>8.9952172135200383E-3</v>
      </c>
      <c r="E26" s="215">
        <f t="shared" si="2"/>
        <v>7.9626017389085504E-3</v>
      </c>
      <c r="F26" s="52">
        <f t="shared" si="3"/>
        <v>-3.7101498253914456E-2</v>
      </c>
      <c r="H26" s="19">
        <v>3364.7849999999985</v>
      </c>
      <c r="I26" s="140">
        <v>3111.2309999999989</v>
      </c>
      <c r="J26" s="247">
        <f t="shared" si="4"/>
        <v>1.1525120934929871E-2</v>
      </c>
      <c r="K26" s="215">
        <f t="shared" si="5"/>
        <v>1.0000978518750585E-2</v>
      </c>
      <c r="L26" s="52">
        <f t="shared" si="6"/>
        <v>-7.5355186141164959E-2</v>
      </c>
      <c r="N26" s="27">
        <f t="shared" si="0"/>
        <v>3.7904528556944905</v>
      </c>
      <c r="O26" s="152">
        <f t="shared" si="0"/>
        <v>3.639867097974296</v>
      </c>
      <c r="P26" s="52">
        <f t="shared" si="7"/>
        <v>-3.9727642963284945E-2</v>
      </c>
    </row>
    <row r="27" spans="1:16" ht="20.100000000000001" customHeight="1" x14ac:dyDescent="0.25">
      <c r="A27" s="8" t="s">
        <v>208</v>
      </c>
      <c r="B27" s="19">
        <v>8558.6899999999987</v>
      </c>
      <c r="C27" s="140">
        <v>7385.1600000000017</v>
      </c>
      <c r="D27" s="247">
        <f t="shared" si="1"/>
        <v>8.672668200200722E-3</v>
      </c>
      <c r="E27" s="215">
        <f t="shared" si="2"/>
        <v>6.8796789594938821E-3</v>
      </c>
      <c r="F27" s="52">
        <f t="shared" si="3"/>
        <v>-0.13711560998236846</v>
      </c>
      <c r="H27" s="19">
        <v>3610.4489999999996</v>
      </c>
      <c r="I27" s="140">
        <v>2998.0810000000006</v>
      </c>
      <c r="J27" s="247">
        <f t="shared" si="4"/>
        <v>1.2366573601105758E-2</v>
      </c>
      <c r="K27" s="215">
        <f t="shared" si="5"/>
        <v>9.6372605179346343E-3</v>
      </c>
      <c r="L27" s="52">
        <f t="shared" si="6"/>
        <v>-0.16960992940213229</v>
      </c>
      <c r="N27" s="27">
        <f t="shared" si="0"/>
        <v>4.2184598343905435</v>
      </c>
      <c r="O27" s="152">
        <f t="shared" si="0"/>
        <v>4.0596019585222258</v>
      </c>
      <c r="P27" s="52">
        <f t="shared" si="7"/>
        <v>-3.7657790308502123E-2</v>
      </c>
    </row>
    <row r="28" spans="1:16" ht="20.100000000000001" customHeight="1" x14ac:dyDescent="0.25">
      <c r="A28" s="8" t="s">
        <v>206</v>
      </c>
      <c r="B28" s="19">
        <v>3662.5600000000004</v>
      </c>
      <c r="C28" s="140">
        <v>4427.7600000000011</v>
      </c>
      <c r="D28" s="247">
        <f t="shared" si="1"/>
        <v>3.7113352210825681E-3</v>
      </c>
      <c r="E28" s="215">
        <f t="shared" si="2"/>
        <v>4.1246997099167295E-3</v>
      </c>
      <c r="F28" s="52">
        <f t="shared" si="3"/>
        <v>0.2089249049844919</v>
      </c>
      <c r="H28" s="19">
        <v>1930.5460000000005</v>
      </c>
      <c r="I28" s="140">
        <v>2666.82</v>
      </c>
      <c r="J28" s="247">
        <f t="shared" si="4"/>
        <v>6.6125402129542125E-3</v>
      </c>
      <c r="K28" s="215">
        <f t="shared" si="5"/>
        <v>8.5724298624481575E-3</v>
      </c>
      <c r="L28" s="52">
        <f t="shared" si="6"/>
        <v>0.3813812258293765</v>
      </c>
      <c r="N28" s="27">
        <f t="shared" si="0"/>
        <v>5.2710290070333334</v>
      </c>
      <c r="O28" s="152">
        <f t="shared" si="0"/>
        <v>6.0229551737221518</v>
      </c>
      <c r="P28" s="52">
        <f t="shared" si="7"/>
        <v>0.14265263304100487</v>
      </c>
    </row>
    <row r="29" spans="1:16" ht="20.100000000000001" customHeight="1" x14ac:dyDescent="0.25">
      <c r="A29" s="8" t="s">
        <v>201</v>
      </c>
      <c r="B29" s="19">
        <v>8506.8799999999992</v>
      </c>
      <c r="C29" s="140">
        <v>11348.909999999996</v>
      </c>
      <c r="D29" s="247">
        <f t="shared" si="1"/>
        <v>8.6201682335641933E-3</v>
      </c>
      <c r="E29" s="215">
        <f t="shared" si="2"/>
        <v>1.0572128070372161E-2</v>
      </c>
      <c r="F29" s="52">
        <f>(C29-B29)/B29</f>
        <v>0.33408605740294883</v>
      </c>
      <c r="H29" s="19">
        <v>1876.7960000000005</v>
      </c>
      <c r="I29" s="140">
        <v>2566.9050000000002</v>
      </c>
      <c r="J29" s="247">
        <f t="shared" si="4"/>
        <v>6.4284347648342049E-3</v>
      </c>
      <c r="K29" s="215">
        <f t="shared" si="5"/>
        <v>8.25125545633657E-3</v>
      </c>
      <c r="L29" s="52">
        <f>(I29-H29)/H29</f>
        <v>0.3677059200893435</v>
      </c>
      <c r="N29" s="27">
        <f t="shared" si="0"/>
        <v>2.206209562142643</v>
      </c>
      <c r="O29" s="152">
        <f t="shared" si="0"/>
        <v>2.261807521603397</v>
      </c>
      <c r="P29" s="52">
        <f>(O29-N29)/N29</f>
        <v>2.5200670151550805E-2</v>
      </c>
    </row>
    <row r="30" spans="1:16" ht="20.100000000000001" customHeight="1" x14ac:dyDescent="0.25">
      <c r="A30" s="8" t="s">
        <v>187</v>
      </c>
      <c r="B30" s="19">
        <v>7386.9699999999993</v>
      </c>
      <c r="C30" s="140">
        <v>11531.449999999999</v>
      </c>
      <c r="D30" s="247">
        <f t="shared" si="1"/>
        <v>7.4853441139750053E-3</v>
      </c>
      <c r="E30" s="215">
        <f t="shared" si="2"/>
        <v>1.0742174027029299E-2</v>
      </c>
      <c r="F30" s="52">
        <f t="shared" si="3"/>
        <v>0.56105277265238651</v>
      </c>
      <c r="H30" s="19">
        <v>1612.232</v>
      </c>
      <c r="I30" s="140">
        <v>2418.3880000000004</v>
      </c>
      <c r="J30" s="247">
        <f t="shared" si="4"/>
        <v>5.5222454852728673E-3</v>
      </c>
      <c r="K30" s="215">
        <f t="shared" si="5"/>
        <v>7.7738510698833361E-3</v>
      </c>
      <c r="L30" s="52">
        <f t="shared" si="6"/>
        <v>0.50002481032506518</v>
      </c>
      <c r="N30" s="27">
        <f t="shared" si="0"/>
        <v>2.1825349229792459</v>
      </c>
      <c r="O30" s="152">
        <f t="shared" si="0"/>
        <v>2.0972106716848278</v>
      </c>
      <c r="P30" s="52">
        <f t="shared" si="7"/>
        <v>-3.9094105847317741E-2</v>
      </c>
    </row>
    <row r="31" spans="1:16" ht="20.100000000000001" customHeight="1" x14ac:dyDescent="0.25">
      <c r="A31" s="8" t="s">
        <v>176</v>
      </c>
      <c r="B31" s="19">
        <v>10202.009999999998</v>
      </c>
      <c r="C31" s="140">
        <v>6511.7300000000014</v>
      </c>
      <c r="D31" s="247">
        <f t="shared" si="1"/>
        <v>1.0337872700743895E-2</v>
      </c>
      <c r="E31" s="215">
        <f t="shared" si="2"/>
        <v>6.0660313210418046E-3</v>
      </c>
      <c r="F31" s="52">
        <f t="shared" si="3"/>
        <v>-0.36172087657236146</v>
      </c>
      <c r="H31" s="19">
        <v>3111.6519999999996</v>
      </c>
      <c r="I31" s="140">
        <v>2014.7879999999998</v>
      </c>
      <c r="J31" s="247">
        <f t="shared" si="4"/>
        <v>1.0658085318205002E-2</v>
      </c>
      <c r="K31" s="215">
        <f t="shared" si="5"/>
        <v>6.4764884085548322E-3</v>
      </c>
      <c r="L31" s="52">
        <f t="shared" si="6"/>
        <v>-0.35250214355589893</v>
      </c>
      <c r="N31" s="27">
        <f t="shared" si="0"/>
        <v>3.0500381787510502</v>
      </c>
      <c r="O31" s="152">
        <f t="shared" si="0"/>
        <v>3.0940902033714535</v>
      </c>
      <c r="P31" s="52">
        <f t="shared" si="7"/>
        <v>1.4443105967428239E-2</v>
      </c>
    </row>
    <row r="32" spans="1:16" ht="20.100000000000001" customHeight="1" thickBot="1" x14ac:dyDescent="0.3">
      <c r="A32" s="8" t="s">
        <v>17</v>
      </c>
      <c r="B32" s="19">
        <f>B33-SUM(B7:B31)</f>
        <v>74907.10000000021</v>
      </c>
      <c r="C32" s="140">
        <f>C33-SUM(C7:C31)</f>
        <v>73778.699999999604</v>
      </c>
      <c r="D32" s="247">
        <f t="shared" si="1"/>
        <v>7.590465645317887E-2</v>
      </c>
      <c r="E32" s="215">
        <f t="shared" si="2"/>
        <v>6.8728879272596452E-2</v>
      </c>
      <c r="F32" s="52">
        <f t="shared" si="3"/>
        <v>-1.506399259884046E-2</v>
      </c>
      <c r="H32" s="19">
        <f>H33-SUM(H7:H31)</f>
        <v>21549.466999999888</v>
      </c>
      <c r="I32" s="140">
        <f>I33-SUM(I7:I31)</f>
        <v>20562.413999999815</v>
      </c>
      <c r="J32" s="247">
        <f t="shared" si="4"/>
        <v>7.3811614488973068E-2</v>
      </c>
      <c r="K32" s="215">
        <f t="shared" si="5"/>
        <v>6.6097393831462375E-2</v>
      </c>
      <c r="L32" s="52">
        <f t="shared" si="6"/>
        <v>-4.5804056313786222E-2</v>
      </c>
      <c r="N32" s="27">
        <f t="shared" si="0"/>
        <v>2.8768256947605537</v>
      </c>
      <c r="O32" s="152">
        <f t="shared" si="0"/>
        <v>2.7870393487551182</v>
      </c>
      <c r="P32" s="52">
        <f t="shared" si="7"/>
        <v>-3.121021414990828E-2</v>
      </c>
    </row>
    <row r="33" spans="1:16" ht="26.25" customHeight="1" thickBot="1" x14ac:dyDescent="0.3">
      <c r="A33" s="12" t="s">
        <v>18</v>
      </c>
      <c r="B33" s="17">
        <v>986857.77</v>
      </c>
      <c r="C33" s="145">
        <v>1073474.5099999995</v>
      </c>
      <c r="D33" s="243">
        <f>SUM(D7:D32)</f>
        <v>1.0000000000000002</v>
      </c>
      <c r="E33" s="244">
        <f>SUM(E7:E32)</f>
        <v>0.99999999999999967</v>
      </c>
      <c r="F33" s="57">
        <f t="shared" si="3"/>
        <v>8.7770236637037896E-2</v>
      </c>
      <c r="G33" s="1"/>
      <c r="H33" s="17">
        <v>291952.25099999981</v>
      </c>
      <c r="I33" s="145">
        <v>311092.65899999981</v>
      </c>
      <c r="J33" s="243">
        <f>SUM(J7:J32)</f>
        <v>1</v>
      </c>
      <c r="K33" s="244">
        <f>SUM(K7:K32)</f>
        <v>1</v>
      </c>
      <c r="L33" s="57">
        <f t="shared" si="6"/>
        <v>6.5560063107716907E-2</v>
      </c>
      <c r="N33" s="29">
        <f t="shared" si="0"/>
        <v>2.9584025163018151</v>
      </c>
      <c r="O33" s="146">
        <f t="shared" si="0"/>
        <v>2.8979976338702249</v>
      </c>
      <c r="P33" s="57">
        <f t="shared" si="7"/>
        <v>-2.0418074315019161E-2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F37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83447.979999999981</v>
      </c>
      <c r="C39" s="147">
        <v>85157.26</v>
      </c>
      <c r="D39" s="247">
        <f t="shared" ref="D39:D61" si="8">B39/$B$62</f>
        <v>0.205208421554188</v>
      </c>
      <c r="E39" s="246">
        <f t="shared" ref="E39:E61" si="9">C39/$C$62</f>
        <v>0.2107561772034369</v>
      </c>
      <c r="F39" s="52">
        <f>(C39-B39)/B39</f>
        <v>2.0483180060200543E-2</v>
      </c>
      <c r="H39" s="39">
        <v>19952.972999999998</v>
      </c>
      <c r="I39" s="147">
        <v>20412.593000000001</v>
      </c>
      <c r="J39" s="247">
        <f t="shared" ref="J39:J61" si="10">H39/$H$62</f>
        <v>0.19325013264475374</v>
      </c>
      <c r="K39" s="246">
        <f t="shared" ref="K39:K61" si="11">I39/$I$62</f>
        <v>0.20126265079741842</v>
      </c>
      <c r="L39" s="52">
        <f>(I39-H39)/H39</f>
        <v>2.3035163732241942E-2</v>
      </c>
      <c r="N39" s="27">
        <f t="shared" ref="N39:O62" si="12">(H39/B39)*10</f>
        <v>2.391067225354047</v>
      </c>
      <c r="O39" s="151">
        <f t="shared" si="12"/>
        <v>2.3970467109909364</v>
      </c>
      <c r="P39" s="61">
        <f t="shared" si="7"/>
        <v>2.5007601515695315E-3</v>
      </c>
    </row>
    <row r="40" spans="1:16" ht="20.100000000000001" customHeight="1" x14ac:dyDescent="0.25">
      <c r="A40" s="38" t="s">
        <v>172</v>
      </c>
      <c r="B40" s="19">
        <v>64707.449999999983</v>
      </c>
      <c r="C40" s="140">
        <v>76406.990000000005</v>
      </c>
      <c r="D40" s="247">
        <f t="shared" si="8"/>
        <v>0.15912324872689002</v>
      </c>
      <c r="E40" s="215">
        <f t="shared" si="9"/>
        <v>0.1891000852307981</v>
      </c>
      <c r="F40" s="52">
        <f t="shared" ref="F40:F62" si="13">(C40-B40)/B40</f>
        <v>0.18080669227422849</v>
      </c>
      <c r="H40" s="19">
        <v>16486.073999999997</v>
      </c>
      <c r="I40" s="140">
        <v>18575.942000000003</v>
      </c>
      <c r="J40" s="247">
        <f t="shared" si="10"/>
        <v>0.15967224469712987</v>
      </c>
      <c r="K40" s="215">
        <f t="shared" si="11"/>
        <v>0.18315376826349786</v>
      </c>
      <c r="L40" s="52">
        <f t="shared" ref="L40:L62" si="14">(I40-H40)/H40</f>
        <v>0.12676565688107466</v>
      </c>
      <c r="N40" s="27">
        <f t="shared" si="12"/>
        <v>2.547786074091932</v>
      </c>
      <c r="O40" s="152">
        <f t="shared" si="12"/>
        <v>2.4311835867372871</v>
      </c>
      <c r="P40" s="52">
        <f t="shared" si="7"/>
        <v>-4.5766200129735687E-2</v>
      </c>
    </row>
    <row r="41" spans="1:16" ht="20.100000000000001" customHeight="1" x14ac:dyDescent="0.25">
      <c r="A41" s="38" t="s">
        <v>179</v>
      </c>
      <c r="B41" s="19">
        <v>49678.569999999985</v>
      </c>
      <c r="C41" s="140">
        <v>46722.880000000026</v>
      </c>
      <c r="D41" s="247">
        <f t="shared" si="8"/>
        <v>0.12216546086279424</v>
      </c>
      <c r="E41" s="215">
        <f t="shared" si="9"/>
        <v>0.11563471601522787</v>
      </c>
      <c r="F41" s="52">
        <f t="shared" si="13"/>
        <v>-5.9496277771279638E-2</v>
      </c>
      <c r="H41" s="19">
        <v>12679.130999999999</v>
      </c>
      <c r="I41" s="140">
        <v>11735.000999999998</v>
      </c>
      <c r="J41" s="247">
        <f t="shared" si="10"/>
        <v>0.12280093535786418</v>
      </c>
      <c r="K41" s="215">
        <f t="shared" si="11"/>
        <v>0.11570393866033363</v>
      </c>
      <c r="L41" s="52">
        <f t="shared" si="14"/>
        <v>-7.4463305095593776E-2</v>
      </c>
      <c r="N41" s="27">
        <f t="shared" si="12"/>
        <v>2.5522334882022579</v>
      </c>
      <c r="O41" s="152">
        <f t="shared" si="12"/>
        <v>2.5116176485696067</v>
      </c>
      <c r="P41" s="52">
        <f t="shared" si="7"/>
        <v>-1.5913841668639898E-2</v>
      </c>
    </row>
    <row r="42" spans="1:16" ht="20.100000000000001" customHeight="1" x14ac:dyDescent="0.25">
      <c r="A42" s="38" t="s">
        <v>167</v>
      </c>
      <c r="B42" s="19">
        <v>46006.700000000004</v>
      </c>
      <c r="C42" s="140">
        <v>37893.25</v>
      </c>
      <c r="D42" s="247">
        <f t="shared" si="8"/>
        <v>0.11313589960975766</v>
      </c>
      <c r="E42" s="215">
        <f t="shared" si="9"/>
        <v>9.3782215536457325E-2</v>
      </c>
      <c r="F42" s="52">
        <f t="shared" si="13"/>
        <v>-0.17635366153190737</v>
      </c>
      <c r="H42" s="19">
        <v>10608.734</v>
      </c>
      <c r="I42" s="140">
        <v>9348.378999999999</v>
      </c>
      <c r="J42" s="247">
        <f t="shared" si="10"/>
        <v>0.10274856046228846</v>
      </c>
      <c r="K42" s="215">
        <f t="shared" si="11"/>
        <v>9.217249068743591E-2</v>
      </c>
      <c r="L42" s="52">
        <f t="shared" si="14"/>
        <v>-0.11880352547250231</v>
      </c>
      <c r="N42" s="27">
        <f t="shared" si="12"/>
        <v>2.30591066083853</v>
      </c>
      <c r="O42" s="152">
        <f t="shared" si="12"/>
        <v>2.467030143891062</v>
      </c>
      <c r="P42" s="52">
        <f t="shared" si="7"/>
        <v>6.987238742109024E-2</v>
      </c>
    </row>
    <row r="43" spans="1:16" ht="20.100000000000001" customHeight="1" x14ac:dyDescent="0.25">
      <c r="A43" s="38" t="s">
        <v>174</v>
      </c>
      <c r="B43" s="19">
        <v>32095.169999999995</v>
      </c>
      <c r="C43" s="140">
        <v>34323.059999999983</v>
      </c>
      <c r="D43" s="247">
        <f t="shared" si="8"/>
        <v>7.8925807134137091E-2</v>
      </c>
      <c r="E43" s="215">
        <f t="shared" si="9"/>
        <v>8.4946332415159836E-2</v>
      </c>
      <c r="F43" s="52">
        <f t="shared" si="13"/>
        <v>6.9415117601807033E-2</v>
      </c>
      <c r="H43" s="19">
        <v>8666.2099999999991</v>
      </c>
      <c r="I43" s="140">
        <v>8718.41</v>
      </c>
      <c r="J43" s="247">
        <f t="shared" si="10"/>
        <v>8.3934671390939658E-2</v>
      </c>
      <c r="K43" s="215">
        <f t="shared" si="11"/>
        <v>8.5961166586661517E-2</v>
      </c>
      <c r="L43" s="52">
        <f t="shared" si="14"/>
        <v>6.0233943096233223E-3</v>
      </c>
      <c r="N43" s="27">
        <f t="shared" si="12"/>
        <v>2.7001601798650703</v>
      </c>
      <c r="O43" s="152">
        <f t="shared" si="12"/>
        <v>2.5401027763841584</v>
      </c>
      <c r="P43" s="52">
        <f t="shared" si="7"/>
        <v>-5.9277003147609614E-2</v>
      </c>
    </row>
    <row r="44" spans="1:16" ht="20.100000000000001" customHeight="1" x14ac:dyDescent="0.25">
      <c r="A44" s="38" t="s">
        <v>184</v>
      </c>
      <c r="B44" s="19">
        <v>29810.449999999997</v>
      </c>
      <c r="C44" s="140">
        <v>33321.03</v>
      </c>
      <c r="D44" s="247">
        <f t="shared" si="8"/>
        <v>7.3307411279698378E-2</v>
      </c>
      <c r="E44" s="215">
        <f t="shared" si="9"/>
        <v>8.2466402785634926E-2</v>
      </c>
      <c r="F44" s="52">
        <f t="shared" si="13"/>
        <v>0.11776340176012109</v>
      </c>
      <c r="H44" s="19">
        <v>6710.5839999999998</v>
      </c>
      <c r="I44" s="140">
        <v>7330.5869999999986</v>
      </c>
      <c r="J44" s="247">
        <f t="shared" si="10"/>
        <v>6.4993885779515773E-2</v>
      </c>
      <c r="K44" s="215">
        <f t="shared" si="11"/>
        <v>7.22776068440249E-2</v>
      </c>
      <c r="L44" s="52">
        <f t="shared" si="14"/>
        <v>9.2391809714325729E-2</v>
      </c>
      <c r="N44" s="27">
        <f t="shared" si="12"/>
        <v>2.2510844351561281</v>
      </c>
      <c r="O44" s="152">
        <f t="shared" si="12"/>
        <v>2.1999881156134728</v>
      </c>
      <c r="P44" s="52">
        <f t="shared" si="7"/>
        <v>-2.2698535312431038E-2</v>
      </c>
    </row>
    <row r="45" spans="1:16" ht="20.100000000000001" customHeight="1" x14ac:dyDescent="0.25">
      <c r="A45" s="38" t="s">
        <v>177</v>
      </c>
      <c r="B45" s="19">
        <v>28899.119999999992</v>
      </c>
      <c r="C45" s="140">
        <v>24423.699999999993</v>
      </c>
      <c r="D45" s="247">
        <f t="shared" si="8"/>
        <v>7.106634336151775E-2</v>
      </c>
      <c r="E45" s="215">
        <f t="shared" si="9"/>
        <v>6.0446351199693139E-2</v>
      </c>
      <c r="F45" s="52">
        <f t="shared" si="13"/>
        <v>-0.15486353909738426</v>
      </c>
      <c r="H45" s="19">
        <v>6391.7400000000016</v>
      </c>
      <c r="I45" s="140">
        <v>5901.6870000000008</v>
      </c>
      <c r="J45" s="247">
        <f t="shared" si="10"/>
        <v>6.190579232632544E-2</v>
      </c>
      <c r="K45" s="215">
        <f t="shared" si="11"/>
        <v>5.8189038981802263E-2</v>
      </c>
      <c r="L45" s="52">
        <f t="shared" si="14"/>
        <v>-7.6669733124313674E-2</v>
      </c>
      <c r="N45" s="27">
        <f t="shared" si="12"/>
        <v>2.2117420876483447</v>
      </c>
      <c r="O45" s="152">
        <f t="shared" si="12"/>
        <v>2.4163771254969566</v>
      </c>
      <c r="P45" s="52">
        <f t="shared" si="7"/>
        <v>9.2522106890949488E-2</v>
      </c>
    </row>
    <row r="46" spans="1:16" ht="20.100000000000001" customHeight="1" x14ac:dyDescent="0.25">
      <c r="A46" s="38" t="s">
        <v>173</v>
      </c>
      <c r="B46" s="19">
        <v>16243.990000000003</v>
      </c>
      <c r="C46" s="140">
        <v>14378.970000000001</v>
      </c>
      <c r="D46" s="247">
        <f t="shared" si="8"/>
        <v>3.9945886618729609E-2</v>
      </c>
      <c r="E46" s="215">
        <f t="shared" si="9"/>
        <v>3.5586592961338863E-2</v>
      </c>
      <c r="F46" s="52">
        <f t="shared" si="13"/>
        <v>-0.11481292465705789</v>
      </c>
      <c r="H46" s="19">
        <v>5166.2610000000004</v>
      </c>
      <c r="I46" s="140">
        <v>4402.9659999999994</v>
      </c>
      <c r="J46" s="247">
        <f t="shared" si="10"/>
        <v>5.0036684935493993E-2</v>
      </c>
      <c r="K46" s="215">
        <f t="shared" si="11"/>
        <v>4.3412054927607975E-2</v>
      </c>
      <c r="L46" s="52">
        <f t="shared" si="14"/>
        <v>-0.147746116582186</v>
      </c>
      <c r="N46" s="27">
        <f t="shared" si="12"/>
        <v>3.1804138022739483</v>
      </c>
      <c r="O46" s="152">
        <f t="shared" si="12"/>
        <v>3.0620872009608471</v>
      </c>
      <c r="P46" s="52">
        <f t="shared" si="7"/>
        <v>-3.7204781726358847E-2</v>
      </c>
    </row>
    <row r="47" spans="1:16" ht="20.100000000000001" customHeight="1" x14ac:dyDescent="0.25">
      <c r="A47" s="38" t="s">
        <v>185</v>
      </c>
      <c r="B47" s="19">
        <v>10457.529999999999</v>
      </c>
      <c r="C47" s="140">
        <v>11184.04</v>
      </c>
      <c r="D47" s="247">
        <f t="shared" si="8"/>
        <v>2.571629924002436E-2</v>
      </c>
      <c r="E47" s="215">
        <f t="shared" si="9"/>
        <v>2.7679442904695699E-2</v>
      </c>
      <c r="F47" s="52">
        <f t="shared" si="13"/>
        <v>6.9472428001641121E-2</v>
      </c>
      <c r="H47" s="19">
        <v>3802.3</v>
      </c>
      <c r="I47" s="140">
        <v>3860.2489999999993</v>
      </c>
      <c r="J47" s="247">
        <f t="shared" si="10"/>
        <v>3.6826340583688819E-2</v>
      </c>
      <c r="K47" s="215">
        <f t="shared" si="11"/>
        <v>3.806101196835128E-2</v>
      </c>
      <c r="L47" s="52">
        <f t="shared" si="14"/>
        <v>1.5240512321489402E-2</v>
      </c>
      <c r="N47" s="27">
        <f t="shared" si="12"/>
        <v>3.6359446255473333</v>
      </c>
      <c r="O47" s="152">
        <f t="shared" si="12"/>
        <v>3.4515693792225344</v>
      </c>
      <c r="P47" s="52">
        <f t="shared" si="7"/>
        <v>-5.0709035838807419E-2</v>
      </c>
    </row>
    <row r="48" spans="1:16" ht="20.100000000000001" customHeight="1" x14ac:dyDescent="0.25">
      <c r="A48" s="38" t="s">
        <v>186</v>
      </c>
      <c r="B48" s="19">
        <v>9883.4500000000044</v>
      </c>
      <c r="C48" s="140">
        <v>10634.440000000002</v>
      </c>
      <c r="D48" s="247">
        <f t="shared" si="8"/>
        <v>2.4304568834497144E-2</v>
      </c>
      <c r="E48" s="215">
        <f t="shared" si="9"/>
        <v>2.6319234802755727E-2</v>
      </c>
      <c r="F48" s="52">
        <f t="shared" si="13"/>
        <v>7.5984600519049289E-2</v>
      </c>
      <c r="H48" s="19">
        <v>2919.5860000000002</v>
      </c>
      <c r="I48" s="140">
        <v>3172.3210000000004</v>
      </c>
      <c r="J48" s="247">
        <f t="shared" si="10"/>
        <v>2.8277008231693899E-2</v>
      </c>
      <c r="K48" s="215">
        <f t="shared" si="11"/>
        <v>3.1278227790086113E-2</v>
      </c>
      <c r="L48" s="52">
        <f t="shared" si="14"/>
        <v>8.6565355499033117E-2</v>
      </c>
      <c r="N48" s="27">
        <f t="shared" si="12"/>
        <v>2.9540150453535952</v>
      </c>
      <c r="O48" s="152">
        <f t="shared" si="12"/>
        <v>2.9830635181542231</v>
      </c>
      <c r="P48" s="52">
        <f t="shared" si="7"/>
        <v>9.8335561446508627E-3</v>
      </c>
    </row>
    <row r="49" spans="1:16" ht="20.100000000000001" customHeight="1" x14ac:dyDescent="0.25">
      <c r="A49" s="38" t="s">
        <v>176</v>
      </c>
      <c r="B49" s="19">
        <v>10202.009999999998</v>
      </c>
      <c r="C49" s="140">
        <v>6511.7300000000014</v>
      </c>
      <c r="D49" s="247">
        <f t="shared" si="8"/>
        <v>2.5087945433550838E-2</v>
      </c>
      <c r="E49" s="215">
        <f t="shared" si="9"/>
        <v>1.6115916855250351E-2</v>
      </c>
      <c r="F49" s="52">
        <f t="shared" si="13"/>
        <v>-0.36172087657236146</v>
      </c>
      <c r="H49" s="19">
        <v>3111.6519999999996</v>
      </c>
      <c r="I49" s="140">
        <v>2014.7879999999998</v>
      </c>
      <c r="J49" s="247">
        <f t="shared" si="10"/>
        <v>3.0137221242383942E-2</v>
      </c>
      <c r="K49" s="215">
        <f t="shared" si="11"/>
        <v>1.9865265215194806E-2</v>
      </c>
      <c r="L49" s="52">
        <f t="shared" si="14"/>
        <v>-0.35250214355589893</v>
      </c>
      <c r="N49" s="27">
        <f t="shared" si="12"/>
        <v>3.0500381787510502</v>
      </c>
      <c r="O49" s="152">
        <f t="shared" si="12"/>
        <v>3.0940902033714535</v>
      </c>
      <c r="P49" s="52">
        <f t="shared" si="7"/>
        <v>1.4443105967428239E-2</v>
      </c>
    </row>
    <row r="50" spans="1:16" ht="20.100000000000001" customHeight="1" x14ac:dyDescent="0.25">
      <c r="A50" s="38" t="s">
        <v>190</v>
      </c>
      <c r="B50" s="19">
        <v>10512.589999999998</v>
      </c>
      <c r="C50" s="140">
        <v>8604.2000000000007</v>
      </c>
      <c r="D50" s="247">
        <f t="shared" si="8"/>
        <v>2.5851698271741767E-2</v>
      </c>
      <c r="E50" s="215">
        <f t="shared" si="9"/>
        <v>2.1294582515851403E-2</v>
      </c>
      <c r="F50" s="52">
        <f t="shared" si="13"/>
        <v>-0.18153376094758741</v>
      </c>
      <c r="H50" s="19">
        <v>2406.8580000000002</v>
      </c>
      <c r="I50" s="140">
        <v>1935.0929999999998</v>
      </c>
      <c r="J50" s="247">
        <f t="shared" si="10"/>
        <v>2.3311093928563266E-2</v>
      </c>
      <c r="K50" s="215">
        <f t="shared" si="11"/>
        <v>1.9079494051516568E-2</v>
      </c>
      <c r="L50" s="52">
        <f t="shared" si="14"/>
        <v>-0.19600865526757302</v>
      </c>
      <c r="N50" s="27">
        <f t="shared" si="12"/>
        <v>2.2895004941693728</v>
      </c>
      <c r="O50" s="152">
        <f t="shared" si="12"/>
        <v>2.2490097859185045</v>
      </c>
      <c r="P50" s="52">
        <f t="shared" si="7"/>
        <v>-1.7685389609648577E-2</v>
      </c>
    </row>
    <row r="51" spans="1:16" ht="20.100000000000001" customHeight="1" x14ac:dyDescent="0.25">
      <c r="A51" s="38" t="s">
        <v>192</v>
      </c>
      <c r="B51" s="19">
        <v>3594.4500000000003</v>
      </c>
      <c r="C51" s="140">
        <v>4364.05</v>
      </c>
      <c r="D51" s="247">
        <f t="shared" si="8"/>
        <v>8.8391763450169948E-3</v>
      </c>
      <c r="E51" s="215">
        <f t="shared" si="9"/>
        <v>1.0800611658062495E-2</v>
      </c>
      <c r="F51" s="52">
        <f t="shared" si="13"/>
        <v>0.21410786072973609</v>
      </c>
      <c r="H51" s="19">
        <v>921.71999999999991</v>
      </c>
      <c r="I51" s="140">
        <v>1034.4160000000002</v>
      </c>
      <c r="J51" s="247">
        <f t="shared" si="10"/>
        <v>8.9271163881854809E-3</v>
      </c>
      <c r="K51" s="215">
        <f t="shared" si="11"/>
        <v>1.0199062225326416E-2</v>
      </c>
      <c r="L51" s="52">
        <f t="shared" si="14"/>
        <v>0.12226706592023637</v>
      </c>
      <c r="N51" s="27">
        <f t="shared" si="12"/>
        <v>2.5642866085214697</v>
      </c>
      <c r="O51" s="152">
        <f t="shared" si="12"/>
        <v>2.3703119808434829</v>
      </c>
      <c r="P51" s="52">
        <f t="shared" si="7"/>
        <v>-7.5644675222099972E-2</v>
      </c>
    </row>
    <row r="52" spans="1:16" ht="20.100000000000001" customHeight="1" x14ac:dyDescent="0.25">
      <c r="A52" s="38" t="s">
        <v>194</v>
      </c>
      <c r="B52" s="19">
        <v>3212.6699999999992</v>
      </c>
      <c r="C52" s="140">
        <v>3111.94</v>
      </c>
      <c r="D52" s="247">
        <f t="shared" si="8"/>
        <v>7.9003343121606204E-3</v>
      </c>
      <c r="E52" s="215">
        <f t="shared" si="9"/>
        <v>7.7017576432880002E-3</v>
      </c>
      <c r="F52" s="52">
        <f t="shared" si="13"/>
        <v>-3.1353982824254945E-2</v>
      </c>
      <c r="H52" s="19">
        <v>830.47299999999973</v>
      </c>
      <c r="I52" s="140">
        <v>794.95500000000027</v>
      </c>
      <c r="J52" s="247">
        <f t="shared" si="10"/>
        <v>8.0433636334738962E-3</v>
      </c>
      <c r="K52" s="215">
        <f t="shared" si="11"/>
        <v>7.838041475899794E-3</v>
      </c>
      <c r="L52" s="52">
        <f t="shared" si="14"/>
        <v>-4.2768398250153196E-2</v>
      </c>
      <c r="N52" s="27">
        <f t="shared" si="12"/>
        <v>2.5849931676767297</v>
      </c>
      <c r="O52" s="152">
        <f t="shared" si="12"/>
        <v>2.554531899715291</v>
      </c>
      <c r="P52" s="52">
        <f t="shared" si="7"/>
        <v>-1.1783887223506985E-2</v>
      </c>
    </row>
    <row r="53" spans="1:16" ht="20.100000000000001" customHeight="1" x14ac:dyDescent="0.25">
      <c r="A53" s="38" t="s">
        <v>196</v>
      </c>
      <c r="B53" s="19">
        <v>1249.8999999999999</v>
      </c>
      <c r="C53" s="140">
        <v>1319.8000000000002</v>
      </c>
      <c r="D53" s="247">
        <f t="shared" si="8"/>
        <v>3.0736514664654511E-3</v>
      </c>
      <c r="E53" s="215">
        <f t="shared" si="9"/>
        <v>3.2663803728900636E-3</v>
      </c>
      <c r="F53" s="52">
        <f t="shared" si="13"/>
        <v>5.5924473957916894E-2</v>
      </c>
      <c r="H53" s="19">
        <v>405.23999999999995</v>
      </c>
      <c r="I53" s="140">
        <v>464.40899999999999</v>
      </c>
      <c r="J53" s="247">
        <f t="shared" si="10"/>
        <v>3.9248629140609774E-3</v>
      </c>
      <c r="K53" s="215">
        <f t="shared" si="11"/>
        <v>4.5789472407634976E-3</v>
      </c>
      <c r="L53" s="52">
        <f t="shared" si="14"/>
        <v>0.14600977198697079</v>
      </c>
      <c r="N53" s="27">
        <f t="shared" ref="N53:N54" si="15">(H53/B53)*10</f>
        <v>3.2421793743499476</v>
      </c>
      <c r="O53" s="152">
        <f t="shared" ref="O53:O54" si="16">(I53/C53)*10</f>
        <v>3.5187831489619636</v>
      </c>
      <c r="P53" s="52">
        <f t="shared" ref="P53:P54" si="17">(O53-N53)/N53</f>
        <v>8.5314149118438182E-2</v>
      </c>
    </row>
    <row r="54" spans="1:16" ht="20.100000000000001" customHeight="1" x14ac:dyDescent="0.25">
      <c r="A54" s="38" t="s">
        <v>193</v>
      </c>
      <c r="B54" s="19">
        <v>1762.08</v>
      </c>
      <c r="C54" s="140">
        <v>1281.4100000000003</v>
      </c>
      <c r="D54" s="247">
        <f t="shared" si="8"/>
        <v>4.3331624738214593E-3</v>
      </c>
      <c r="E54" s="215">
        <f t="shared" si="9"/>
        <v>3.1713687480111052E-3</v>
      </c>
      <c r="F54" s="52">
        <f t="shared" si="13"/>
        <v>-0.27278557159720312</v>
      </c>
      <c r="H54" s="19">
        <v>489.45899999999995</v>
      </c>
      <c r="I54" s="140">
        <v>359.952</v>
      </c>
      <c r="J54" s="247">
        <f t="shared" si="10"/>
        <v>4.7405475201198598E-3</v>
      </c>
      <c r="K54" s="215">
        <f t="shared" si="11"/>
        <v>3.5490294486267547E-3</v>
      </c>
      <c r="L54" s="52">
        <f t="shared" si="14"/>
        <v>-0.2645921313123264</v>
      </c>
      <c r="N54" s="27">
        <f t="shared" si="15"/>
        <v>2.7777342685916642</v>
      </c>
      <c r="O54" s="152">
        <f t="shared" si="16"/>
        <v>2.8090306771447073</v>
      </c>
      <c r="P54" s="52">
        <f t="shared" si="17"/>
        <v>1.1266883555751617E-2</v>
      </c>
    </row>
    <row r="55" spans="1:16" ht="20.100000000000001" customHeight="1" x14ac:dyDescent="0.25">
      <c r="A55" s="38" t="s">
        <v>183</v>
      </c>
      <c r="B55" s="19">
        <v>1733.3899999999992</v>
      </c>
      <c r="C55" s="140">
        <v>1007.7799999999996</v>
      </c>
      <c r="D55" s="247">
        <f t="shared" si="8"/>
        <v>4.262610381195733E-3</v>
      </c>
      <c r="E55" s="215">
        <f t="shared" si="9"/>
        <v>2.4941603365594383E-3</v>
      </c>
      <c r="F55" s="52">
        <f t="shared" si="13"/>
        <v>-0.41860746860198794</v>
      </c>
      <c r="H55" s="19">
        <v>612.30900000000008</v>
      </c>
      <c r="I55" s="140">
        <v>323.40299999999996</v>
      </c>
      <c r="J55" s="247">
        <f t="shared" si="10"/>
        <v>5.9303841823259394E-3</v>
      </c>
      <c r="K55" s="215">
        <f t="shared" si="11"/>
        <v>3.188666185419829E-3</v>
      </c>
      <c r="L55" s="52">
        <f t="shared" si="14"/>
        <v>-0.47183039935718746</v>
      </c>
      <c r="N55" s="27">
        <f t="shared" ref="N55" si="18">(H55/B55)*10</f>
        <v>3.5324364395779391</v>
      </c>
      <c r="O55" s="152">
        <f t="shared" ref="O55" si="19">(I55/C55)*10</f>
        <v>3.2090634860783118</v>
      </c>
      <c r="P55" s="52">
        <f t="shared" ref="P55" si="20">(O55-N55)/N55</f>
        <v>-9.1543884520188093E-2</v>
      </c>
    </row>
    <row r="56" spans="1:16" ht="20.100000000000001" customHeight="1" x14ac:dyDescent="0.25">
      <c r="A56" s="38" t="s">
        <v>191</v>
      </c>
      <c r="B56" s="19">
        <v>1450.7700000000002</v>
      </c>
      <c r="C56" s="140">
        <v>852.79000000000019</v>
      </c>
      <c r="D56" s="247">
        <f t="shared" si="8"/>
        <v>3.5676144795616315E-3</v>
      </c>
      <c r="E56" s="215">
        <f t="shared" si="9"/>
        <v>2.1105747220767673E-3</v>
      </c>
      <c r="F56" s="52">
        <f t="shared" si="13"/>
        <v>-0.41218111761340526</v>
      </c>
      <c r="H56" s="19">
        <v>480.72300000000007</v>
      </c>
      <c r="I56" s="140">
        <v>302.072</v>
      </c>
      <c r="J56" s="247">
        <f t="shared" si="10"/>
        <v>4.6559369130296513E-3</v>
      </c>
      <c r="K56" s="215">
        <f t="shared" si="11"/>
        <v>2.9783482897874744E-3</v>
      </c>
      <c r="L56" s="52">
        <f t="shared" si="14"/>
        <v>-0.37162981592309924</v>
      </c>
      <c r="N56" s="27">
        <f t="shared" ref="N56" si="21">(H56/B56)*10</f>
        <v>3.3135714138009469</v>
      </c>
      <c r="O56" s="152">
        <f t="shared" ref="O56" si="22">(I56/C56)*10</f>
        <v>3.5421616107130705</v>
      </c>
      <c r="P56" s="52">
        <f t="shared" si="7"/>
        <v>6.8986048093018545E-2</v>
      </c>
    </row>
    <row r="57" spans="1:16" ht="20.100000000000001" customHeight="1" x14ac:dyDescent="0.25">
      <c r="A57" s="38" t="s">
        <v>197</v>
      </c>
      <c r="B57" s="19">
        <v>207.11999999999998</v>
      </c>
      <c r="C57" s="140">
        <v>798.5300000000002</v>
      </c>
      <c r="D57" s="247">
        <f t="shared" si="8"/>
        <v>5.0933249998745837E-4</v>
      </c>
      <c r="E57" s="215">
        <f t="shared" si="9"/>
        <v>1.9762863457826207E-3</v>
      </c>
      <c r="F57" s="52">
        <f t="shared" si="13"/>
        <v>2.8553978370027049</v>
      </c>
      <c r="H57" s="19">
        <v>68.954999999999998</v>
      </c>
      <c r="I57" s="140">
        <v>238.77199999999996</v>
      </c>
      <c r="J57" s="247">
        <f t="shared" si="10"/>
        <v>6.6784849037379015E-4</v>
      </c>
      <c r="K57" s="215">
        <f t="shared" si="11"/>
        <v>2.3542273956180474E-3</v>
      </c>
      <c r="L57" s="52">
        <f t="shared" si="14"/>
        <v>2.4627220651149293</v>
      </c>
      <c r="N57" s="27">
        <f t="shared" ref="N57" si="23">(H57/B57)*10</f>
        <v>3.3292294322132099</v>
      </c>
      <c r="O57" s="152">
        <f t="shared" ref="O57" si="24">(I57/C57)*10</f>
        <v>2.9901443903172065</v>
      </c>
      <c r="P57" s="52">
        <f t="shared" ref="P57" si="25">(O57-N57)/N57</f>
        <v>-0.10185090838590417</v>
      </c>
    </row>
    <row r="58" spans="1:16" ht="20.100000000000001" customHeight="1" x14ac:dyDescent="0.25">
      <c r="A58" s="38" t="s">
        <v>195</v>
      </c>
      <c r="B58" s="19">
        <v>377.25000000000006</v>
      </c>
      <c r="C58" s="140">
        <v>569.40999999999985</v>
      </c>
      <c r="D58" s="247">
        <f t="shared" si="8"/>
        <v>9.2770222875757395E-4</v>
      </c>
      <c r="E58" s="215">
        <f t="shared" si="9"/>
        <v>1.4092359813057511E-3</v>
      </c>
      <c r="F58" s="52">
        <f t="shared" si="13"/>
        <v>0.50937044400265019</v>
      </c>
      <c r="H58" s="19">
        <v>125.777</v>
      </c>
      <c r="I58" s="140">
        <v>155.08400000000006</v>
      </c>
      <c r="J58" s="247">
        <f t="shared" si="10"/>
        <v>1.2181854771045495E-3</v>
      </c>
      <c r="K58" s="215">
        <f t="shared" si="11"/>
        <v>1.529086330985331E-3</v>
      </c>
      <c r="L58" s="52">
        <f t="shared" si="14"/>
        <v>0.23300762460545296</v>
      </c>
      <c r="N58" s="27">
        <f t="shared" si="12"/>
        <v>3.3340490390987405</v>
      </c>
      <c r="O58" s="152">
        <f t="shared" si="12"/>
        <v>2.7235910855095642</v>
      </c>
      <c r="P58" s="52">
        <f t="shared" si="7"/>
        <v>-0.18309807277285736</v>
      </c>
    </row>
    <row r="59" spans="1:16" ht="20.100000000000001" customHeight="1" x14ac:dyDescent="0.25">
      <c r="A59" s="38" t="s">
        <v>189</v>
      </c>
      <c r="B59" s="19">
        <v>333.38999999999982</v>
      </c>
      <c r="C59" s="140">
        <v>356.67</v>
      </c>
      <c r="D59" s="247">
        <f t="shared" si="8"/>
        <v>8.198453175493369E-4</v>
      </c>
      <c r="E59" s="215">
        <f t="shared" si="9"/>
        <v>8.8272457008539088E-4</v>
      </c>
      <c r="F59" s="52">
        <f>(C59-B59)/B59</f>
        <v>6.982812921803358E-2</v>
      </c>
      <c r="H59" s="19">
        <v>115.23199999999999</v>
      </c>
      <c r="I59" s="140">
        <v>125.77</v>
      </c>
      <c r="J59" s="247">
        <f t="shared" si="10"/>
        <v>1.1160541982851509E-3</v>
      </c>
      <c r="K59" s="215">
        <f t="shared" si="11"/>
        <v>1.2400582126333149E-3</v>
      </c>
      <c r="L59" s="52">
        <f>(I59-H59)/H59</f>
        <v>9.1450291585670751E-2</v>
      </c>
      <c r="N59" s="27">
        <f t="shared" si="12"/>
        <v>3.4563724166891641</v>
      </c>
      <c r="O59" s="152">
        <f t="shared" si="12"/>
        <v>3.5262287268343284</v>
      </c>
      <c r="P59" s="52">
        <f>(O59-N59)/N59</f>
        <v>2.0210874791113873E-2</v>
      </c>
    </row>
    <row r="60" spans="1:16" ht="20.100000000000001" customHeight="1" x14ac:dyDescent="0.25">
      <c r="A60" s="38" t="s">
        <v>198</v>
      </c>
      <c r="B60" s="19">
        <v>453.07000000000011</v>
      </c>
      <c r="C60" s="140">
        <v>442.16</v>
      </c>
      <c r="D60" s="247">
        <f t="shared" si="8"/>
        <v>1.1141525481330526E-3</v>
      </c>
      <c r="E60" s="215">
        <f t="shared" si="9"/>
        <v>1.0943042473685941E-3</v>
      </c>
      <c r="F60" s="52">
        <f>(C60-B60)/B60</f>
        <v>-2.4080164213035687E-2</v>
      </c>
      <c r="H60" s="19">
        <v>149.16000000000003</v>
      </c>
      <c r="I60" s="140">
        <v>74.779999999999973</v>
      </c>
      <c r="J60" s="247">
        <f t="shared" si="10"/>
        <v>1.4446563820485036E-3</v>
      </c>
      <c r="K60" s="215">
        <f t="shared" si="11"/>
        <v>7.373105918797746E-4</v>
      </c>
      <c r="L60" s="52">
        <f>(I60-H60)/H60</f>
        <v>-0.49865915795119364</v>
      </c>
      <c r="N60" s="27">
        <f t="shared" si="12"/>
        <v>3.2922065023064868</v>
      </c>
      <c r="O60" s="152">
        <f t="shared" si="12"/>
        <v>1.6912429889632705</v>
      </c>
      <c r="P60" s="52">
        <f>(O60-N60)/N60</f>
        <v>-0.48628891055940671</v>
      </c>
    </row>
    <row r="61" spans="1:16" ht="20.100000000000001" customHeight="1" thickBot="1" x14ac:dyDescent="0.3">
      <c r="A61" s="8" t="s">
        <v>17</v>
      </c>
      <c r="B61" s="19">
        <f>B62-SUM(B39:B60)</f>
        <v>330.77999999996973</v>
      </c>
      <c r="C61" s="140">
        <f>C62-SUM(C39:C60)</f>
        <v>389.73000000003958</v>
      </c>
      <c r="D61" s="247">
        <f t="shared" si="8"/>
        <v>8.1342701982346506E-4</v>
      </c>
      <c r="E61" s="215">
        <f t="shared" si="9"/>
        <v>9.6454494826986932E-4</v>
      </c>
      <c r="F61" s="52">
        <f t="shared" si="13"/>
        <v>0.17821512787978488</v>
      </c>
      <c r="H61" s="19">
        <f>H62-SUM(H39:H60)</f>
        <v>148.31500000001688</v>
      </c>
      <c r="I61" s="140">
        <f>I62-SUM(I39:I60)</f>
        <v>141.0290000000241</v>
      </c>
      <c r="J61" s="247">
        <f t="shared" si="10"/>
        <v>1.4364723203509531E-3</v>
      </c>
      <c r="K61" s="215">
        <f t="shared" si="11"/>
        <v>1.3905078291285174E-3</v>
      </c>
      <c r="L61" s="52">
        <f t="shared" si="14"/>
        <v>-4.9125172774108841E-2</v>
      </c>
      <c r="N61" s="27">
        <f t="shared" si="12"/>
        <v>4.4837958764142467</v>
      </c>
      <c r="O61" s="152">
        <f t="shared" si="12"/>
        <v>3.6186334128758313</v>
      </c>
      <c r="P61" s="52">
        <f t="shared" si="7"/>
        <v>-0.19295313332378944</v>
      </c>
    </row>
    <row r="62" spans="1:16" ht="26.25" customHeight="1" thickBot="1" x14ac:dyDescent="0.3">
      <c r="A62" s="12" t="s">
        <v>18</v>
      </c>
      <c r="B62" s="17">
        <v>406649.88000000006</v>
      </c>
      <c r="C62" s="145">
        <v>404055.81999999995</v>
      </c>
      <c r="D62" s="253">
        <f>SUM(D39:D61)</f>
        <v>0.99999999999999967</v>
      </c>
      <c r="E62" s="254">
        <f>SUM(E39:E61)</f>
        <v>1</v>
      </c>
      <c r="F62" s="57">
        <f t="shared" si="13"/>
        <v>-6.3790993864306896E-3</v>
      </c>
      <c r="G62" s="1"/>
      <c r="H62" s="17">
        <v>103249.46600000003</v>
      </c>
      <c r="I62" s="145">
        <v>101422.65800000002</v>
      </c>
      <c r="J62" s="253">
        <f>SUM(J39:J61)</f>
        <v>0.99999999999999978</v>
      </c>
      <c r="K62" s="254">
        <f>SUM(K39:K61)</f>
        <v>1.0000000000000002</v>
      </c>
      <c r="L62" s="57">
        <f t="shared" si="14"/>
        <v>-1.7693147197487723E-2</v>
      </c>
      <c r="M62" s="1"/>
      <c r="N62" s="29">
        <f t="shared" si="12"/>
        <v>2.5390261027496184</v>
      </c>
      <c r="O62" s="146">
        <f t="shared" si="12"/>
        <v>2.5101150133167254</v>
      </c>
      <c r="P62" s="57">
        <f t="shared" si="7"/>
        <v>-1.1386684603826625E-2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F66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165</v>
      </c>
      <c r="B68" s="39">
        <v>120153.93000000002</v>
      </c>
      <c r="C68" s="147">
        <v>140625.03999999998</v>
      </c>
      <c r="D68" s="247">
        <f>B68/$B$96</f>
        <v>0.20708772160957697</v>
      </c>
      <c r="E68" s="246">
        <f>C68/$C$96</f>
        <v>0.2100703821101858</v>
      </c>
      <c r="F68" s="61">
        <f t="shared" ref="F68:F87" si="26">(C68-B68)/B68</f>
        <v>0.17037403603860443</v>
      </c>
      <c r="H68" s="19">
        <v>39751.800000000017</v>
      </c>
      <c r="I68" s="147">
        <v>45863.111999999986</v>
      </c>
      <c r="J68" s="245">
        <f>H68/$H$96</f>
        <v>0.21065825817038175</v>
      </c>
      <c r="K68" s="246">
        <f>I68/$I$96</f>
        <v>0.21873950389307231</v>
      </c>
      <c r="L68" s="61">
        <f>(I68-H68)/H68</f>
        <v>0.15373673644966934</v>
      </c>
      <c r="N68" s="41">
        <f>(H68/B68)*10</f>
        <v>3.3084061420213229</v>
      </c>
      <c r="O68" s="149">
        <f t="shared" ref="N68:O96" si="27">(I68/C68)*10</f>
        <v>3.2613759256530694</v>
      </c>
      <c r="P68" s="61">
        <f t="shared" si="7"/>
        <v>-1.4215369682369042E-2</v>
      </c>
    </row>
    <row r="69" spans="1:16" ht="20.100000000000001" customHeight="1" x14ac:dyDescent="0.25">
      <c r="A69" s="38" t="s">
        <v>166</v>
      </c>
      <c r="B69" s="19">
        <v>122218.09</v>
      </c>
      <c r="C69" s="140">
        <v>120535.32000000002</v>
      </c>
      <c r="D69" s="247">
        <f t="shared" ref="D69:D95" si="28">B69/$B$96</f>
        <v>0.21064534299938603</v>
      </c>
      <c r="E69" s="215">
        <f t="shared" ref="E69:E95" si="29">C69/$C$96</f>
        <v>0.1800596873087007</v>
      </c>
      <c r="F69" s="52">
        <f t="shared" si="26"/>
        <v>-1.3768583685115477E-2</v>
      </c>
      <c r="H69" s="19">
        <v>38501.853999999985</v>
      </c>
      <c r="I69" s="140">
        <v>37709.872000000003</v>
      </c>
      <c r="J69" s="214">
        <f>H69/$H$96</f>
        <v>0.20403437076988559</v>
      </c>
      <c r="K69" s="215">
        <f t="shared" ref="K69:K96" si="30">I69/$I$96</f>
        <v>0.17985344503336934</v>
      </c>
      <c r="L69" s="52">
        <f>(I69-H69)/H69</f>
        <v>-2.0569970474668107E-2</v>
      </c>
      <c r="N69" s="40">
        <f>(H69/B69)*10</f>
        <v>3.1502581982749023</v>
      </c>
      <c r="O69" s="143">
        <f t="shared" si="27"/>
        <v>3.1285329478529613</v>
      </c>
      <c r="P69" s="52">
        <f t="shared" si="7"/>
        <v>-6.8963396187137344E-3</v>
      </c>
    </row>
    <row r="70" spans="1:16" ht="20.100000000000001" customHeight="1" x14ac:dyDescent="0.25">
      <c r="A70" s="38" t="s">
        <v>168</v>
      </c>
      <c r="B70" s="19">
        <v>81932.399999999994</v>
      </c>
      <c r="C70" s="140">
        <v>88594.73</v>
      </c>
      <c r="D70" s="247">
        <f t="shared" si="28"/>
        <v>0.14121214380590383</v>
      </c>
      <c r="E70" s="215">
        <f t="shared" si="29"/>
        <v>0.13234576704155065</v>
      </c>
      <c r="F70" s="52">
        <f t="shared" si="26"/>
        <v>8.1314962090699189E-2</v>
      </c>
      <c r="H70" s="19">
        <v>24172.474999999995</v>
      </c>
      <c r="I70" s="140">
        <v>26622.002999999993</v>
      </c>
      <c r="J70" s="214">
        <f t="shared" ref="J70:J96" si="31">H70/$H$96</f>
        <v>0.12809813591251454</v>
      </c>
      <c r="K70" s="215">
        <f t="shared" si="30"/>
        <v>0.12697096805946972</v>
      </c>
      <c r="L70" s="52">
        <f t="shared" ref="L70:L87" si="32">(I70-H70)/H70</f>
        <v>0.10133542386536749</v>
      </c>
      <c r="N70" s="40">
        <f t="shared" si="27"/>
        <v>2.9502949992920993</v>
      </c>
      <c r="O70" s="143">
        <f t="shared" si="27"/>
        <v>3.0049194799735823</v>
      </c>
      <c r="P70" s="52">
        <f t="shared" si="7"/>
        <v>1.8514921624647636E-2</v>
      </c>
    </row>
    <row r="71" spans="1:16" ht="20.100000000000001" customHeight="1" x14ac:dyDescent="0.25">
      <c r="A71" s="38" t="s">
        <v>170</v>
      </c>
      <c r="B71" s="19">
        <v>62615.24</v>
      </c>
      <c r="C71" s="140">
        <v>64219.009999999995</v>
      </c>
      <c r="D71" s="247">
        <f t="shared" si="28"/>
        <v>0.10791862895900989</v>
      </c>
      <c r="E71" s="215">
        <f t="shared" si="29"/>
        <v>9.5932502272979572E-2</v>
      </c>
      <c r="F71" s="52">
        <f t="shared" si="26"/>
        <v>2.5613093553582114E-2</v>
      </c>
      <c r="H71" s="19">
        <v>23241.886999999992</v>
      </c>
      <c r="I71" s="140">
        <v>24295.559999999994</v>
      </c>
      <c r="J71" s="214">
        <f t="shared" si="31"/>
        <v>0.12316663476906292</v>
      </c>
      <c r="K71" s="215">
        <f t="shared" si="30"/>
        <v>0.11587523195557188</v>
      </c>
      <c r="L71" s="52">
        <f t="shared" si="32"/>
        <v>4.5335088325659738E-2</v>
      </c>
      <c r="N71" s="40">
        <f t="shared" si="27"/>
        <v>3.7118578480254953</v>
      </c>
      <c r="O71" s="143">
        <f t="shared" si="27"/>
        <v>3.7832349019394718</v>
      </c>
      <c r="P71" s="52">
        <f t="shared" si="7"/>
        <v>1.9229468593993999E-2</v>
      </c>
    </row>
    <row r="72" spans="1:16" ht="20.100000000000001" customHeight="1" x14ac:dyDescent="0.25">
      <c r="A72" s="38" t="s">
        <v>175</v>
      </c>
      <c r="B72" s="19">
        <v>33185.980000000003</v>
      </c>
      <c r="C72" s="140">
        <v>90760.779999999955</v>
      </c>
      <c r="D72" s="247">
        <f t="shared" si="28"/>
        <v>5.7196705822114925E-2</v>
      </c>
      <c r="E72" s="215">
        <f t="shared" si="29"/>
        <v>0.13558148488504254</v>
      </c>
      <c r="F72" s="52">
        <f t="shared" si="26"/>
        <v>1.7349133579903304</v>
      </c>
      <c r="H72" s="19">
        <v>6806.8079999999991</v>
      </c>
      <c r="I72" s="140">
        <v>18631.856000000003</v>
      </c>
      <c r="J72" s="214">
        <f t="shared" si="31"/>
        <v>3.6071582091382504E-2</v>
      </c>
      <c r="K72" s="215">
        <f t="shared" si="30"/>
        <v>8.8862764874026973E-2</v>
      </c>
      <c r="L72" s="52">
        <f t="shared" si="32"/>
        <v>1.7372383648840992</v>
      </c>
      <c r="N72" s="40">
        <f t="shared" si="27"/>
        <v>2.0511095348095787</v>
      </c>
      <c r="O72" s="143">
        <f t="shared" si="27"/>
        <v>2.0528532258096517</v>
      </c>
      <c r="P72" s="52">
        <f t="shared" ref="P72:P90" si="33">(O72-N72)/N72</f>
        <v>8.5012085921333785E-4</v>
      </c>
    </row>
    <row r="73" spans="1:16" ht="20.100000000000001" customHeight="1" x14ac:dyDescent="0.25">
      <c r="A73" s="38" t="s">
        <v>178</v>
      </c>
      <c r="B73" s="19">
        <v>33583.369999999995</v>
      </c>
      <c r="C73" s="140">
        <v>29753.549999999996</v>
      </c>
      <c r="D73" s="247">
        <f t="shared" si="28"/>
        <v>5.7881615501643745E-2</v>
      </c>
      <c r="E73" s="215">
        <f t="shared" si="29"/>
        <v>4.4446846860520139E-2</v>
      </c>
      <c r="F73" s="52">
        <f t="shared" si="26"/>
        <v>-0.11403918070163895</v>
      </c>
      <c r="H73" s="19">
        <v>14016.914000000004</v>
      </c>
      <c r="I73" s="140">
        <v>12266.865</v>
      </c>
      <c r="J73" s="214">
        <f t="shared" si="31"/>
        <v>7.4280376943032467E-2</v>
      </c>
      <c r="K73" s="215">
        <f t="shared" si="30"/>
        <v>5.8505579918416643E-2</v>
      </c>
      <c r="L73" s="52">
        <f t="shared" si="32"/>
        <v>-0.12485266015044424</v>
      </c>
      <c r="N73" s="40">
        <f t="shared" si="27"/>
        <v>4.1737663611483917</v>
      </c>
      <c r="O73" s="143">
        <f t="shared" si="27"/>
        <v>4.1228239991530433</v>
      </c>
      <c r="P73" s="52">
        <f t="shared" si="33"/>
        <v>-1.2205369823655356E-2</v>
      </c>
    </row>
    <row r="74" spans="1:16" ht="20.100000000000001" customHeight="1" x14ac:dyDescent="0.25">
      <c r="A74" s="38" t="s">
        <v>182</v>
      </c>
      <c r="B74" s="19">
        <v>21118.089999999993</v>
      </c>
      <c r="C74" s="140">
        <v>21967.489999999987</v>
      </c>
      <c r="D74" s="247">
        <f t="shared" si="28"/>
        <v>3.6397454022902037E-2</v>
      </c>
      <c r="E74" s="215">
        <f t="shared" si="29"/>
        <v>3.2815770351437297E-2</v>
      </c>
      <c r="F74" s="52">
        <f t="shared" si="26"/>
        <v>4.0221440480649268E-2</v>
      </c>
      <c r="H74" s="19">
        <v>5996.2809999999999</v>
      </c>
      <c r="I74" s="140">
        <v>6630.5619999999981</v>
      </c>
      <c r="J74" s="214">
        <f t="shared" si="31"/>
        <v>3.1776324869821099E-2</v>
      </c>
      <c r="K74" s="215">
        <f t="shared" si="30"/>
        <v>3.1623799152841116E-2</v>
      </c>
      <c r="L74" s="52">
        <f t="shared" si="32"/>
        <v>0.10577906539069769</v>
      </c>
      <c r="N74" s="40">
        <f t="shared" si="27"/>
        <v>2.8394049840681621</v>
      </c>
      <c r="O74" s="143">
        <f t="shared" si="27"/>
        <v>3.0183521194273908</v>
      </c>
      <c r="P74" s="52">
        <f t="shared" si="33"/>
        <v>6.3022758769283371E-2</v>
      </c>
    </row>
    <row r="75" spans="1:16" ht="20.100000000000001" customHeight="1" x14ac:dyDescent="0.25">
      <c r="A75" s="38" t="s">
        <v>169</v>
      </c>
      <c r="B75" s="19">
        <v>17194.009999999998</v>
      </c>
      <c r="C75" s="140">
        <v>17480.980000000007</v>
      </c>
      <c r="D75" s="247">
        <f t="shared" si="28"/>
        <v>2.9634223002379379E-2</v>
      </c>
      <c r="E75" s="215">
        <f t="shared" si="29"/>
        <v>2.6113671848630355E-2</v>
      </c>
      <c r="F75" s="52">
        <f t="shared" si="26"/>
        <v>1.6690114755080896E-2</v>
      </c>
      <c r="H75" s="19">
        <v>6028.2299999999987</v>
      </c>
      <c r="I75" s="140">
        <v>6073.5080000000007</v>
      </c>
      <c r="J75" s="214">
        <f t="shared" si="31"/>
        <v>3.194563344679837E-2</v>
      </c>
      <c r="K75" s="215">
        <f t="shared" si="30"/>
        <v>2.8966986078280219E-2</v>
      </c>
      <c r="L75" s="52">
        <f t="shared" si="32"/>
        <v>7.5109941060646449E-3</v>
      </c>
      <c r="N75" s="40">
        <f t="shared" si="27"/>
        <v>3.5060058706491382</v>
      </c>
      <c r="O75" s="143">
        <f t="shared" si="27"/>
        <v>3.4743521244232296</v>
      </c>
      <c r="P75" s="52">
        <f t="shared" si="33"/>
        <v>-9.0284350322687428E-3</v>
      </c>
    </row>
    <row r="76" spans="1:16" ht="20.100000000000001" customHeight="1" x14ac:dyDescent="0.25">
      <c r="A76" s="38" t="s">
        <v>180</v>
      </c>
      <c r="B76" s="19">
        <v>1525.04</v>
      </c>
      <c r="C76" s="140">
        <v>1560.63</v>
      </c>
      <c r="D76" s="247">
        <f t="shared" si="28"/>
        <v>2.6284371968812773E-3</v>
      </c>
      <c r="E76" s="215">
        <f t="shared" si="29"/>
        <v>2.3313212243894783E-3</v>
      </c>
      <c r="F76" s="52">
        <f t="shared" si="26"/>
        <v>2.3337092797566062E-2</v>
      </c>
      <c r="H76" s="19">
        <v>2996.4819999999986</v>
      </c>
      <c r="I76" s="140">
        <v>3202.5590000000007</v>
      </c>
      <c r="J76" s="214">
        <f t="shared" si="31"/>
        <v>1.5879373481424774E-2</v>
      </c>
      <c r="K76" s="215">
        <f t="shared" si="30"/>
        <v>1.5274283324871067E-2</v>
      </c>
      <c r="L76" s="52">
        <f t="shared" si="32"/>
        <v>6.8772981115855905E-2</v>
      </c>
      <c r="N76" s="40">
        <f t="shared" si="27"/>
        <v>19.648546923359376</v>
      </c>
      <c r="O76" s="143">
        <f t="shared" si="27"/>
        <v>20.520937057470384</v>
      </c>
      <c r="P76" s="52">
        <f t="shared" si="33"/>
        <v>4.4399727751565074E-2</v>
      </c>
    </row>
    <row r="77" spans="1:16" ht="20.100000000000001" customHeight="1" x14ac:dyDescent="0.25">
      <c r="A77" s="38" t="s">
        <v>181</v>
      </c>
      <c r="B77" s="19">
        <v>8876.9999999999982</v>
      </c>
      <c r="C77" s="140">
        <v>8547.65</v>
      </c>
      <c r="D77" s="247">
        <f t="shared" si="28"/>
        <v>1.5299688530605817E-2</v>
      </c>
      <c r="E77" s="215">
        <f t="shared" si="29"/>
        <v>1.2768765090798408E-2</v>
      </c>
      <c r="F77" s="52">
        <f t="shared" si="26"/>
        <v>-3.7101498253914456E-2</v>
      </c>
      <c r="H77" s="19">
        <v>3364.7849999999985</v>
      </c>
      <c r="I77" s="140">
        <v>3111.2309999999989</v>
      </c>
      <c r="J77" s="214">
        <f t="shared" si="31"/>
        <v>1.7831135878572223E-2</v>
      </c>
      <c r="K77" s="215">
        <f t="shared" si="30"/>
        <v>1.4838703606435326E-2</v>
      </c>
      <c r="L77" s="52">
        <f t="shared" si="32"/>
        <v>-7.5355186141164959E-2</v>
      </c>
      <c r="N77" s="40">
        <f t="shared" si="27"/>
        <v>3.7904528556944905</v>
      </c>
      <c r="O77" s="143">
        <f t="shared" si="27"/>
        <v>3.639867097974296</v>
      </c>
      <c r="P77" s="52">
        <f t="shared" si="33"/>
        <v>-3.9727642963284945E-2</v>
      </c>
    </row>
    <row r="78" spans="1:16" ht="20.100000000000001" customHeight="1" x14ac:dyDescent="0.25">
      <c r="A78" s="38" t="s">
        <v>208</v>
      </c>
      <c r="B78" s="19">
        <v>8558.6899999999987</v>
      </c>
      <c r="C78" s="140">
        <v>7385.1600000000017</v>
      </c>
      <c r="D78" s="247">
        <f t="shared" si="28"/>
        <v>1.4751074825955921E-2</v>
      </c>
      <c r="E78" s="215">
        <f t="shared" si="29"/>
        <v>1.1032198697649155E-2</v>
      </c>
      <c r="F78" s="52">
        <f t="shared" si="26"/>
        <v>-0.13711560998236846</v>
      </c>
      <c r="H78" s="19">
        <v>3610.4489999999996</v>
      </c>
      <c r="I78" s="140">
        <v>2998.0810000000006</v>
      </c>
      <c r="J78" s="214">
        <f t="shared" si="31"/>
        <v>1.9132992658269468E-2</v>
      </c>
      <c r="K78" s="215">
        <f t="shared" si="30"/>
        <v>1.4299046051895616E-2</v>
      </c>
      <c r="L78" s="52">
        <f t="shared" si="32"/>
        <v>-0.16960992940213229</v>
      </c>
      <c r="N78" s="40">
        <f t="shared" si="27"/>
        <v>4.2184598343905435</v>
      </c>
      <c r="O78" s="143">
        <f t="shared" si="27"/>
        <v>4.0596019585222258</v>
      </c>
      <c r="P78" s="52">
        <f t="shared" si="33"/>
        <v>-3.7657790308502123E-2</v>
      </c>
    </row>
    <row r="79" spans="1:16" ht="20.100000000000001" customHeight="1" x14ac:dyDescent="0.25">
      <c r="A79" s="38" t="s">
        <v>206</v>
      </c>
      <c r="B79" s="19">
        <v>3662.5600000000004</v>
      </c>
      <c r="C79" s="140">
        <v>4427.7600000000011</v>
      </c>
      <c r="D79" s="247">
        <f t="shared" si="28"/>
        <v>6.3124960262088163E-3</v>
      </c>
      <c r="E79" s="215">
        <f t="shared" si="29"/>
        <v>6.6143357903556627E-3</v>
      </c>
      <c r="F79" s="52">
        <f t="shared" si="26"/>
        <v>0.2089249049844919</v>
      </c>
      <c r="H79" s="19">
        <v>1930.5460000000005</v>
      </c>
      <c r="I79" s="140">
        <v>2666.82</v>
      </c>
      <c r="J79" s="214">
        <f t="shared" si="31"/>
        <v>1.0230617423055E-2</v>
      </c>
      <c r="K79" s="215">
        <f t="shared" si="30"/>
        <v>1.2719130000862638E-2</v>
      </c>
      <c r="L79" s="52">
        <f t="shared" si="32"/>
        <v>0.3813812258293765</v>
      </c>
      <c r="N79" s="40">
        <f t="shared" si="27"/>
        <v>5.2710290070333334</v>
      </c>
      <c r="O79" s="143">
        <f t="shared" si="27"/>
        <v>6.0229551737221518</v>
      </c>
      <c r="P79" s="52">
        <f t="shared" si="33"/>
        <v>0.14265263304100487</v>
      </c>
    </row>
    <row r="80" spans="1:16" ht="20.100000000000001" customHeight="1" x14ac:dyDescent="0.25">
      <c r="A80" s="38" t="s">
        <v>201</v>
      </c>
      <c r="B80" s="19">
        <v>8506.8799999999992</v>
      </c>
      <c r="C80" s="140">
        <v>11348.909999999996</v>
      </c>
      <c r="D80" s="247">
        <f t="shared" si="28"/>
        <v>1.4661779246056102E-2</v>
      </c>
      <c r="E80" s="215">
        <f t="shared" si="29"/>
        <v>1.6953380850480884E-2</v>
      </c>
      <c r="F80" s="52">
        <f t="shared" si="26"/>
        <v>0.33408605740294883</v>
      </c>
      <c r="H80" s="19">
        <v>1876.7960000000005</v>
      </c>
      <c r="I80" s="140">
        <v>2566.9050000000002</v>
      </c>
      <c r="J80" s="214">
        <f t="shared" si="31"/>
        <v>9.9457779597688593E-3</v>
      </c>
      <c r="K80" s="215">
        <f t="shared" si="30"/>
        <v>1.2242595448835809E-2</v>
      </c>
      <c r="L80" s="52">
        <f t="shared" si="32"/>
        <v>0.3677059200893435</v>
      </c>
      <c r="N80" s="40">
        <f t="shared" si="27"/>
        <v>2.206209562142643</v>
      </c>
      <c r="O80" s="143">
        <f t="shared" si="27"/>
        <v>2.261807521603397</v>
      </c>
      <c r="P80" s="52">
        <f t="shared" si="33"/>
        <v>2.5200670151550805E-2</v>
      </c>
    </row>
    <row r="81" spans="1:16" ht="20.100000000000001" customHeight="1" x14ac:dyDescent="0.25">
      <c r="A81" s="38" t="s">
        <v>187</v>
      </c>
      <c r="B81" s="19">
        <v>7386.9699999999993</v>
      </c>
      <c r="C81" s="140">
        <v>11531.449999999999</v>
      </c>
      <c r="D81" s="247">
        <f t="shared" si="28"/>
        <v>1.2731591774803342E-2</v>
      </c>
      <c r="E81" s="215">
        <f t="shared" si="29"/>
        <v>1.722606519994236E-2</v>
      </c>
      <c r="F81" s="52">
        <f t="shared" si="26"/>
        <v>0.56105277265238651</v>
      </c>
      <c r="H81" s="19">
        <v>1612.232</v>
      </c>
      <c r="I81" s="140">
        <v>2418.3880000000004</v>
      </c>
      <c r="J81" s="214">
        <f t="shared" si="31"/>
        <v>8.5437636757719343E-3</v>
      </c>
      <c r="K81" s="215">
        <f t="shared" si="30"/>
        <v>1.1534258541831169E-2</v>
      </c>
      <c r="L81" s="52">
        <f t="shared" si="32"/>
        <v>0.50002481032506518</v>
      </c>
      <c r="N81" s="40">
        <f t="shared" si="27"/>
        <v>2.1825349229792459</v>
      </c>
      <c r="O81" s="143">
        <f t="shared" si="27"/>
        <v>2.0972106716848278</v>
      </c>
      <c r="P81" s="52">
        <f t="shared" si="33"/>
        <v>-3.9094105847317741E-2</v>
      </c>
    </row>
    <row r="82" spans="1:16" ht="20.100000000000001" customHeight="1" x14ac:dyDescent="0.25">
      <c r="A82" s="38" t="s">
        <v>205</v>
      </c>
      <c r="B82" s="19">
        <v>3692.0699999999988</v>
      </c>
      <c r="C82" s="140">
        <v>5221.91</v>
      </c>
      <c r="D82" s="247">
        <f t="shared" si="28"/>
        <v>6.363357106364066E-3</v>
      </c>
      <c r="E82" s="215">
        <f t="shared" si="29"/>
        <v>7.8006635876868048E-3</v>
      </c>
      <c r="F82" s="52">
        <f t="shared" si="26"/>
        <v>0.41435834098486801</v>
      </c>
      <c r="H82" s="19">
        <v>1280.5890000000002</v>
      </c>
      <c r="I82" s="140">
        <v>1597.1760000000004</v>
      </c>
      <c r="J82" s="214">
        <f t="shared" si="31"/>
        <v>6.7862750409327603E-3</v>
      </c>
      <c r="K82" s="215">
        <f t="shared" si="30"/>
        <v>7.617570431546857E-3</v>
      </c>
      <c r="L82" s="52">
        <f t="shared" si="32"/>
        <v>0.24721983399826186</v>
      </c>
      <c r="N82" s="40">
        <f t="shared" si="27"/>
        <v>3.4684851587320948</v>
      </c>
      <c r="O82" s="143">
        <f t="shared" si="27"/>
        <v>3.0586049931921471</v>
      </c>
      <c r="P82" s="52">
        <f t="shared" si="33"/>
        <v>-0.11817267388561625</v>
      </c>
    </row>
    <row r="83" spans="1:16" ht="20.100000000000001" customHeight="1" x14ac:dyDescent="0.25">
      <c r="A83" s="38" t="s">
        <v>199</v>
      </c>
      <c r="B83" s="19">
        <v>3994.6600000000017</v>
      </c>
      <c r="C83" s="140">
        <v>5800.5600000000022</v>
      </c>
      <c r="D83" s="247">
        <f t="shared" si="28"/>
        <v>6.8848770739743008E-3</v>
      </c>
      <c r="E83" s="215">
        <f t="shared" si="29"/>
        <v>8.6650702865795452E-3</v>
      </c>
      <c r="F83" s="52">
        <f t="shared" si="26"/>
        <v>0.45207852483064886</v>
      </c>
      <c r="H83" s="19">
        <v>1100.298</v>
      </c>
      <c r="I83" s="140">
        <v>1476.1460000000002</v>
      </c>
      <c r="J83" s="214">
        <f t="shared" si="31"/>
        <v>5.8308519399965439E-3</v>
      </c>
      <c r="K83" s="215">
        <f t="shared" si="30"/>
        <v>7.0403300088695085E-3</v>
      </c>
      <c r="L83" s="52">
        <f t="shared" si="32"/>
        <v>0.34158746085151492</v>
      </c>
      <c r="N83" s="40">
        <f t="shared" si="27"/>
        <v>2.7544221535750211</v>
      </c>
      <c r="O83" s="143">
        <f t="shared" si="27"/>
        <v>2.5448336022728837</v>
      </c>
      <c r="P83" s="52">
        <f t="shared" si="33"/>
        <v>-7.6091659018247479E-2</v>
      </c>
    </row>
    <row r="84" spans="1:16" ht="20.100000000000001" customHeight="1" x14ac:dyDescent="0.25">
      <c r="A84" s="38" t="s">
        <v>212</v>
      </c>
      <c r="B84" s="19">
        <v>3943.1899999999991</v>
      </c>
      <c r="C84" s="140">
        <v>4201.72</v>
      </c>
      <c r="D84" s="247">
        <f t="shared" si="28"/>
        <v>6.7961674909315702E-3</v>
      </c>
      <c r="E84" s="215">
        <f t="shared" si="29"/>
        <v>6.276669687845138E-3</v>
      </c>
      <c r="F84" s="52">
        <f t="shared" si="26"/>
        <v>6.5563667994694944E-2</v>
      </c>
      <c r="H84" s="19">
        <v>1029.8710000000003</v>
      </c>
      <c r="I84" s="140">
        <v>1274.1789999999999</v>
      </c>
      <c r="J84" s="214">
        <f t="shared" si="31"/>
        <v>5.4576354026783487E-3</v>
      </c>
      <c r="K84" s="215">
        <f t="shared" si="30"/>
        <v>6.0770686980632944E-3</v>
      </c>
      <c r="L84" s="52">
        <f t="shared" si="32"/>
        <v>0.23722194333076616</v>
      </c>
      <c r="N84" s="40">
        <f t="shared" si="27"/>
        <v>2.6117711801866017</v>
      </c>
      <c r="O84" s="143">
        <f t="shared" si="27"/>
        <v>3.0325176356349299</v>
      </c>
      <c r="P84" s="52">
        <f t="shared" si="33"/>
        <v>0.16109621648335495</v>
      </c>
    </row>
    <row r="85" spans="1:16" ht="20.100000000000001" customHeight="1" x14ac:dyDescent="0.25">
      <c r="A85" s="38" t="s">
        <v>204</v>
      </c>
      <c r="B85" s="19">
        <v>3547.3000000000006</v>
      </c>
      <c r="C85" s="140">
        <v>3332.9700000000003</v>
      </c>
      <c r="D85" s="247">
        <f t="shared" si="28"/>
        <v>6.1138430916546169E-3</v>
      </c>
      <c r="E85" s="215">
        <f t="shared" si="29"/>
        <v>4.9789019186183775E-3</v>
      </c>
      <c r="F85" s="52">
        <f t="shared" si="26"/>
        <v>-6.0420601584303651E-2</v>
      </c>
      <c r="H85" s="19">
        <v>1256.4660000000001</v>
      </c>
      <c r="I85" s="140">
        <v>1055.2669999999998</v>
      </c>
      <c r="J85" s="214">
        <f t="shared" si="31"/>
        <v>6.6584390898099402E-3</v>
      </c>
      <c r="K85" s="215">
        <f t="shared" si="30"/>
        <v>5.0329899125626442E-3</v>
      </c>
      <c r="L85" s="52">
        <f t="shared" si="32"/>
        <v>-0.16013087500974979</v>
      </c>
      <c r="N85" s="40">
        <f t="shared" si="27"/>
        <v>3.5420347870211142</v>
      </c>
      <c r="O85" s="143">
        <f t="shared" si="27"/>
        <v>3.1661461099259816</v>
      </c>
      <c r="P85" s="52">
        <f t="shared" si="33"/>
        <v>-0.10612224320113431</v>
      </c>
    </row>
    <row r="86" spans="1:16" ht="20.100000000000001" customHeight="1" x14ac:dyDescent="0.25">
      <c r="A86" s="38" t="s">
        <v>215</v>
      </c>
      <c r="B86" s="19">
        <v>3148.7700000000004</v>
      </c>
      <c r="C86" s="140">
        <v>3405.3100000000009</v>
      </c>
      <c r="D86" s="247">
        <f t="shared" si="28"/>
        <v>5.4269685991343575E-3</v>
      </c>
      <c r="E86" s="215">
        <f t="shared" si="29"/>
        <v>5.0869658270222507E-3</v>
      </c>
      <c r="F86" s="52">
        <f t="shared" si="26"/>
        <v>8.147308314040097E-2</v>
      </c>
      <c r="H86" s="19">
        <v>684.59700000000009</v>
      </c>
      <c r="I86" s="140">
        <v>759.41300000000001</v>
      </c>
      <c r="J86" s="214">
        <f t="shared" si="31"/>
        <v>3.6279114799498084E-3</v>
      </c>
      <c r="K86" s="215">
        <f t="shared" si="30"/>
        <v>3.6219439899749886E-3</v>
      </c>
      <c r="L86" s="52">
        <f t="shared" si="32"/>
        <v>0.10928473247764729</v>
      </c>
      <c r="N86" s="40">
        <f t="shared" si="27"/>
        <v>2.174172772225345</v>
      </c>
      <c r="O86" s="143">
        <f t="shared" si="27"/>
        <v>2.2300847793592942</v>
      </c>
      <c r="P86" s="52">
        <f t="shared" si="33"/>
        <v>2.5716450802905234E-2</v>
      </c>
    </row>
    <row r="87" spans="1:16" ht="20.100000000000001" customHeight="1" x14ac:dyDescent="0.25">
      <c r="A87" s="38" t="s">
        <v>207</v>
      </c>
      <c r="B87" s="19">
        <v>2806.7000000000007</v>
      </c>
      <c r="C87" s="140">
        <v>5059.3899999999994</v>
      </c>
      <c r="D87" s="247">
        <f t="shared" si="28"/>
        <v>4.8374040552947358E-3</v>
      </c>
      <c r="E87" s="215">
        <f t="shared" si="29"/>
        <v>7.5578857829619317E-3</v>
      </c>
      <c r="F87" s="52">
        <f t="shared" si="26"/>
        <v>0.80261160793814734</v>
      </c>
      <c r="H87" s="19">
        <v>588.50500000000011</v>
      </c>
      <c r="I87" s="140">
        <v>686.56900000000007</v>
      </c>
      <c r="J87" s="214">
        <f t="shared" si="31"/>
        <v>3.1186874109992626E-3</v>
      </c>
      <c r="K87" s="215">
        <f t="shared" si="30"/>
        <v>3.2745218520793535E-3</v>
      </c>
      <c r="L87" s="52">
        <f t="shared" si="32"/>
        <v>0.16663239904503777</v>
      </c>
      <c r="N87" s="40">
        <f t="shared" si="27"/>
        <v>2.0967862614458261</v>
      </c>
      <c r="O87" s="143">
        <f t="shared" si="27"/>
        <v>1.3570193244640167</v>
      </c>
      <c r="P87" s="52">
        <f t="shared" si="33"/>
        <v>-0.35280989320852746</v>
      </c>
    </row>
    <row r="88" spans="1:16" ht="20.100000000000001" customHeight="1" x14ac:dyDescent="0.25">
      <c r="A88" s="38" t="s">
        <v>188</v>
      </c>
      <c r="B88" s="19">
        <v>2584.5600000000004</v>
      </c>
      <c r="C88" s="140">
        <v>2235.84</v>
      </c>
      <c r="D88" s="247">
        <f t="shared" si="28"/>
        <v>4.4545412851934871E-3</v>
      </c>
      <c r="E88" s="215">
        <f t="shared" si="29"/>
        <v>3.3399724767170765E-3</v>
      </c>
      <c r="F88" s="52">
        <f t="shared" ref="F88:F94" si="34">(C88-B88)/B88</f>
        <v>-0.13492431980685307</v>
      </c>
      <c r="H88" s="19">
        <v>831.89999999999986</v>
      </c>
      <c r="I88" s="140">
        <v>670.81799999999998</v>
      </c>
      <c r="J88" s="214">
        <f t="shared" si="31"/>
        <v>4.4085199908416844E-3</v>
      </c>
      <c r="K88" s="215">
        <f t="shared" si="30"/>
        <v>3.1993990403996796E-3</v>
      </c>
      <c r="L88" s="52">
        <f t="shared" ref="L88:L95" si="35">(I88-H88)/H88</f>
        <v>-0.19363144608726998</v>
      </c>
      <c r="N88" s="40">
        <f t="shared" si="27"/>
        <v>3.2187296870647222</v>
      </c>
      <c r="O88" s="143">
        <f t="shared" si="27"/>
        <v>3.0002951910691285</v>
      </c>
      <c r="P88" s="52">
        <f t="shared" si="33"/>
        <v>-6.7863572661422261E-2</v>
      </c>
    </row>
    <row r="89" spans="1:16" ht="20.100000000000001" customHeight="1" x14ac:dyDescent="0.25">
      <c r="A89" s="38" t="s">
        <v>203</v>
      </c>
      <c r="B89" s="19">
        <v>2519.5100000000002</v>
      </c>
      <c r="C89" s="140">
        <v>2075.67</v>
      </c>
      <c r="D89" s="247">
        <f t="shared" si="28"/>
        <v>4.3424262982704378E-3</v>
      </c>
      <c r="E89" s="215">
        <f t="shared" si="29"/>
        <v>3.100705180490256E-3</v>
      </c>
      <c r="F89" s="52">
        <f t="shared" si="34"/>
        <v>-0.17616123770098158</v>
      </c>
      <c r="H89" s="19">
        <v>556.75699999999983</v>
      </c>
      <c r="I89" s="140">
        <v>496.54599999999982</v>
      </c>
      <c r="J89" s="214">
        <f t="shared" si="31"/>
        <v>2.9504440011311975E-3</v>
      </c>
      <c r="K89" s="215">
        <f t="shared" si="30"/>
        <v>2.3682262490188079E-3</v>
      </c>
      <c r="L89" s="52">
        <f t="shared" si="35"/>
        <v>-0.10814592362556741</v>
      </c>
      <c r="N89" s="40">
        <f t="shared" si="27"/>
        <v>2.2097828546026799</v>
      </c>
      <c r="O89" s="143">
        <f t="shared" si="27"/>
        <v>2.3922203433108336</v>
      </c>
      <c r="P89" s="52">
        <f t="shared" si="33"/>
        <v>8.2559011772654942E-2</v>
      </c>
    </row>
    <row r="90" spans="1:16" ht="20.100000000000001" customHeight="1" x14ac:dyDescent="0.25">
      <c r="A90" s="38" t="s">
        <v>200</v>
      </c>
      <c r="B90" s="19">
        <v>1790.6100000000001</v>
      </c>
      <c r="C90" s="140">
        <v>1195.0699999999997</v>
      </c>
      <c r="D90" s="247">
        <f t="shared" si="28"/>
        <v>3.0861524478751931E-3</v>
      </c>
      <c r="E90" s="215">
        <f t="shared" si="29"/>
        <v>1.785235485432891E-3</v>
      </c>
      <c r="F90" s="52">
        <f t="shared" si="34"/>
        <v>-0.33259056969412681</v>
      </c>
      <c r="H90" s="19">
        <v>597.87800000000004</v>
      </c>
      <c r="I90" s="140">
        <v>466.928</v>
      </c>
      <c r="J90" s="214">
        <f t="shared" si="31"/>
        <v>3.1683581140575135E-3</v>
      </c>
      <c r="K90" s="215">
        <f t="shared" si="30"/>
        <v>2.2269661743360221E-3</v>
      </c>
      <c r="L90" s="52">
        <f t="shared" si="35"/>
        <v>-0.21902461706234388</v>
      </c>
      <c r="N90" s="40">
        <f t="shared" si="27"/>
        <v>3.3389626998620581</v>
      </c>
      <c r="O90" s="143">
        <f t="shared" si="27"/>
        <v>3.9071184114738058</v>
      </c>
      <c r="P90" s="52">
        <f t="shared" si="33"/>
        <v>0.17015934668429206</v>
      </c>
    </row>
    <row r="91" spans="1:16" ht="20.100000000000001" customHeight="1" x14ac:dyDescent="0.25">
      <c r="A91" s="38" t="s">
        <v>219</v>
      </c>
      <c r="B91" s="19">
        <v>1261.7899999999997</v>
      </c>
      <c r="C91" s="140">
        <v>1031.3699999999999</v>
      </c>
      <c r="D91" s="247">
        <f t="shared" si="28"/>
        <v>2.1747205126769306E-3</v>
      </c>
      <c r="E91" s="215">
        <f t="shared" si="29"/>
        <v>1.5406949572919755E-3</v>
      </c>
      <c r="F91" s="52">
        <f t="shared" si="34"/>
        <v>-0.18261358863202268</v>
      </c>
      <c r="H91" s="19">
        <v>415.31600000000009</v>
      </c>
      <c r="I91" s="140">
        <v>389.86500000000012</v>
      </c>
      <c r="J91" s="214">
        <f t="shared" si="31"/>
        <v>2.2009002145887795E-3</v>
      </c>
      <c r="K91" s="215">
        <f t="shared" si="30"/>
        <v>1.859421939908323E-3</v>
      </c>
      <c r="L91" s="52">
        <f t="shared" si="35"/>
        <v>-6.1281048647294972E-2</v>
      </c>
      <c r="N91" s="40">
        <f t="shared" si="27"/>
        <v>3.2914827348449438</v>
      </c>
      <c r="O91" s="143">
        <f t="shared" si="27"/>
        <v>3.7800692283079802</v>
      </c>
      <c r="P91" s="52">
        <f t="shared" ref="P91:P93" si="36">(O91-N91)/N91</f>
        <v>0.14843963429935866</v>
      </c>
    </row>
    <row r="92" spans="1:16" ht="20.100000000000001" customHeight="1" x14ac:dyDescent="0.25">
      <c r="A92" s="38" t="s">
        <v>210</v>
      </c>
      <c r="B92" s="19">
        <v>1280.96</v>
      </c>
      <c r="C92" s="140">
        <v>1312.9000000000005</v>
      </c>
      <c r="D92" s="247">
        <f t="shared" si="28"/>
        <v>2.2077603942959145E-3</v>
      </c>
      <c r="E92" s="215">
        <f t="shared" si="29"/>
        <v>1.9612538753586354E-3</v>
      </c>
      <c r="F92" s="52">
        <f t="shared" si="34"/>
        <v>2.4934424181864E-2</v>
      </c>
      <c r="H92" s="19">
        <v>345.15799999999984</v>
      </c>
      <c r="I92" s="140">
        <v>383.02100000000007</v>
      </c>
      <c r="J92" s="214">
        <f t="shared" si="31"/>
        <v>1.8291091994217259E-3</v>
      </c>
      <c r="K92" s="215">
        <f t="shared" si="30"/>
        <v>1.826780169662898E-3</v>
      </c>
      <c r="L92" s="52">
        <f t="shared" si="35"/>
        <v>0.10969758777139815</v>
      </c>
      <c r="N92" s="40">
        <f t="shared" si="27"/>
        <v>2.6945259805146127</v>
      </c>
      <c r="O92" s="143">
        <f t="shared" si="27"/>
        <v>2.9173661360347314</v>
      </c>
      <c r="P92" s="52">
        <f t="shared" si="36"/>
        <v>8.2701060272411878E-2</v>
      </c>
    </row>
    <row r="93" spans="1:16" ht="20.100000000000001" customHeight="1" x14ac:dyDescent="0.25">
      <c r="A93" s="38" t="s">
        <v>216</v>
      </c>
      <c r="B93" s="19">
        <v>725.7</v>
      </c>
      <c r="C93" s="140">
        <v>528.57000000000005</v>
      </c>
      <c r="D93" s="247">
        <f t="shared" si="28"/>
        <v>1.2507585858579074E-3</v>
      </c>
      <c r="E93" s="215">
        <f t="shared" si="29"/>
        <v>7.8959552204913822E-4</v>
      </c>
      <c r="F93" s="52">
        <f t="shared" si="34"/>
        <v>-0.27164117403885901</v>
      </c>
      <c r="H93" s="19">
        <v>464.95199999999994</v>
      </c>
      <c r="I93" s="140">
        <v>366.27900000000011</v>
      </c>
      <c r="J93" s="214">
        <f t="shared" si="31"/>
        <v>2.4639381978384697E-3</v>
      </c>
      <c r="K93" s="215">
        <f t="shared" si="30"/>
        <v>1.7469308830689615E-3</v>
      </c>
      <c r="L93" s="52">
        <f t="shared" si="35"/>
        <v>-0.21222190677747346</v>
      </c>
      <c r="N93" s="40">
        <f t="shared" si="27"/>
        <v>6.4069450186027277</v>
      </c>
      <c r="O93" s="143">
        <f t="shared" si="27"/>
        <v>6.9296214314092754</v>
      </c>
      <c r="P93" s="52">
        <f t="shared" si="36"/>
        <v>8.1579662583172396E-2</v>
      </c>
    </row>
    <row r="94" spans="1:16" ht="20.100000000000001" customHeight="1" x14ac:dyDescent="0.25">
      <c r="A94" s="38" t="s">
        <v>217</v>
      </c>
      <c r="B94" s="19">
        <v>1184.08</v>
      </c>
      <c r="C94" s="140">
        <v>1096.0899999999999</v>
      </c>
      <c r="D94" s="247">
        <f t="shared" si="28"/>
        <v>2.0407857604280433E-3</v>
      </c>
      <c r="E94" s="215">
        <f t="shared" si="29"/>
        <v>1.6373758551617378E-3</v>
      </c>
      <c r="F94" s="52">
        <f t="shared" si="34"/>
        <v>-7.4310857374501729E-2</v>
      </c>
      <c r="H94" s="19">
        <v>392.66000000000008</v>
      </c>
      <c r="I94" s="140">
        <v>356.97300000000001</v>
      </c>
      <c r="J94" s="214">
        <f t="shared" si="31"/>
        <v>2.0808383935616019E-3</v>
      </c>
      <c r="K94" s="215">
        <f t="shared" si="30"/>
        <v>1.7025468512302812E-3</v>
      </c>
      <c r="L94" s="52">
        <f t="shared" si="35"/>
        <v>-9.0885244231650952E-2</v>
      </c>
      <c r="N94" s="40">
        <f t="shared" ref="N94" si="37">(H94/B94)*10</f>
        <v>3.3161610701979605</v>
      </c>
      <c r="O94" s="143">
        <f t="shared" ref="O94" si="38">(I94/C94)*10</f>
        <v>3.2567854829439193</v>
      </c>
      <c r="P94" s="52">
        <f t="shared" ref="P94" si="39">(O94-N94)/N94</f>
        <v>-1.790491655777645E-2</v>
      </c>
    </row>
    <row r="95" spans="1:16" ht="20.100000000000001" customHeight="1" thickBot="1" x14ac:dyDescent="0.3">
      <c r="A95" s="8" t="s">
        <v>17</v>
      </c>
      <c r="B95" s="19">
        <f>B96-SUM(B68:B94)</f>
        <v>17209.739999999874</v>
      </c>
      <c r="C95" s="140">
        <f>C96-SUM(C68:C94)</f>
        <v>14182.85999999987</v>
      </c>
      <c r="D95" s="247">
        <f t="shared" si="28"/>
        <v>2.9661333974620511E-2</v>
      </c>
      <c r="E95" s="215">
        <f t="shared" si="29"/>
        <v>2.1186830024121188E-2</v>
      </c>
      <c r="F95" s="52">
        <f>(C95-B95)/B95</f>
        <v>-0.17588179716834926</v>
      </c>
      <c r="H95" s="19">
        <f>H96-SUM(H68:H94)</f>
        <v>5250.2989999998827</v>
      </c>
      <c r="I95" s="140">
        <f>I96-SUM(I68:I94)</f>
        <v>4633.4990000000107</v>
      </c>
      <c r="J95" s="214">
        <f t="shared" si="31"/>
        <v>2.7823113474450767E-2</v>
      </c>
      <c r="K95" s="215">
        <f t="shared" si="30"/>
        <v>2.2099007859498268E-2</v>
      </c>
      <c r="L95" s="52">
        <f t="shared" si="35"/>
        <v>-0.11747902357558793</v>
      </c>
      <c r="N95" s="40">
        <f t="shared" si="27"/>
        <v>3.0507718303704303</v>
      </c>
      <c r="O95" s="143">
        <f t="shared" si="27"/>
        <v>3.2669708366296031</v>
      </c>
      <c r="P95" s="52">
        <f>(O95-N95)/N95</f>
        <v>7.0866986546457483E-2</v>
      </c>
    </row>
    <row r="96" spans="1:16" ht="26.25" customHeight="1" thickBot="1" x14ac:dyDescent="0.3">
      <c r="A96" s="12" t="s">
        <v>18</v>
      </c>
      <c r="B96" s="17">
        <v>580207.88999999978</v>
      </c>
      <c r="C96" s="145">
        <v>669418.68999999983</v>
      </c>
      <c r="D96" s="243">
        <f>SUM(D68:D95)</f>
        <v>1.0000000000000004</v>
      </c>
      <c r="E96" s="244">
        <f>SUM(E68:E95)</f>
        <v>0.99999999999999989</v>
      </c>
      <c r="F96" s="57">
        <f>(C96-B96)/B96</f>
        <v>0.15375661299607643</v>
      </c>
      <c r="G96" s="1"/>
      <c r="H96" s="17">
        <v>188702.78499999989</v>
      </c>
      <c r="I96" s="145">
        <v>209670.00100000005</v>
      </c>
      <c r="J96" s="255">
        <f t="shared" si="31"/>
        <v>1</v>
      </c>
      <c r="K96" s="244">
        <f t="shared" si="30"/>
        <v>1</v>
      </c>
      <c r="L96" s="57">
        <f>(I96-H96)/H96</f>
        <v>0.11111238236362105</v>
      </c>
      <c r="M96" s="1"/>
      <c r="N96" s="37">
        <f t="shared" si="27"/>
        <v>3.2523305568974585</v>
      </c>
      <c r="O96" s="150">
        <f t="shared" si="27"/>
        <v>3.1321205119026496</v>
      </c>
      <c r="P96" s="57">
        <f>(O96-N96)/N96</f>
        <v>-3.6961201480541564E-2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topLeftCell="A3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149</v>
      </c>
      <c r="K5" s="366" t="str">
        <f>E5</f>
        <v>jan-ago</v>
      </c>
      <c r="L5" s="365"/>
      <c r="M5" s="367" t="str">
        <f>E5</f>
        <v>jan-ago</v>
      </c>
      <c r="N5" s="355"/>
      <c r="O5" s="131" t="str">
        <f>I5</f>
        <v>2024/2023</v>
      </c>
      <c r="Q5" s="366" t="str">
        <f>E5</f>
        <v>jan-ago</v>
      </c>
      <c r="R5" s="364"/>
      <c r="S5" s="131" t="str">
        <f>O5</f>
        <v>2024/2023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212394.4099999998</v>
      </c>
      <c r="F7" s="145">
        <v>210071.75000000017</v>
      </c>
      <c r="G7" s="243">
        <f>E7/E15</f>
        <v>0.43227351487344906</v>
      </c>
      <c r="H7" s="244">
        <f>F7/F15</f>
        <v>0.3802436927804258</v>
      </c>
      <c r="I7" s="164">
        <f t="shared" ref="I7:I18" si="0">(F7-E7)/E7</f>
        <v>-1.0935598540468308E-2</v>
      </c>
      <c r="J7" s="1"/>
      <c r="K7" s="17">
        <v>56857.105000000018</v>
      </c>
      <c r="L7" s="145">
        <v>56079.585999999967</v>
      </c>
      <c r="M7" s="243">
        <f>K7/K15</f>
        <v>0.34408575997808594</v>
      </c>
      <c r="N7" s="244">
        <f>L7/L15</f>
        <v>0.31369228490616252</v>
      </c>
      <c r="O7" s="164">
        <f t="shared" ref="O7:O18" si="1">(L7-K7)/K7</f>
        <v>-1.3674966391624247E-2</v>
      </c>
      <c r="P7" s="1"/>
      <c r="Q7" s="187">
        <f t="shared" ref="Q7:Q18" si="2">(K7/E7)*10</f>
        <v>2.6769586355874466</v>
      </c>
      <c r="R7" s="188">
        <f t="shared" ref="R7:R18" si="3">(L7/F7)*10</f>
        <v>2.6695443818600033</v>
      </c>
      <c r="S7" s="55">
        <f>(R7-Q7)/Q7</f>
        <v>-2.7696556939200835E-3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196697.5999999998</v>
      </c>
      <c r="F8" s="181">
        <v>207265.86000000016</v>
      </c>
      <c r="G8" s="245">
        <f>E8/E7</f>
        <v>0.92609593632902099</v>
      </c>
      <c r="H8" s="246">
        <f>F8/F7</f>
        <v>0.9866431826268881</v>
      </c>
      <c r="I8" s="206">
        <f t="shared" si="0"/>
        <v>5.3728464404244738E-2</v>
      </c>
      <c r="K8" s="180">
        <v>54654.505000000012</v>
      </c>
      <c r="L8" s="181">
        <v>55435.166999999965</v>
      </c>
      <c r="M8" s="250">
        <f>K8/K7</f>
        <v>0.96126077822639744</v>
      </c>
      <c r="N8" s="246">
        <f>L8/L7</f>
        <v>0.98850884883493961</v>
      </c>
      <c r="O8" s="207">
        <f t="shared" si="1"/>
        <v>1.4283580100120801E-2</v>
      </c>
      <c r="Q8" s="189">
        <f t="shared" si="2"/>
        <v>2.7786055854265665</v>
      </c>
      <c r="R8" s="190">
        <f t="shared" si="3"/>
        <v>2.6745922845180541</v>
      </c>
      <c r="S8" s="182">
        <f t="shared" ref="S8:S18" si="4">(R8-Q8)/Q8</f>
        <v>-3.7433632701974334E-2</v>
      </c>
    </row>
    <row r="9" spans="1:19" ht="24" customHeight="1" x14ac:dyDescent="0.25">
      <c r="A9" s="8"/>
      <c r="B9" t="s">
        <v>37</v>
      </c>
      <c r="E9" s="19">
        <v>11994.650000000001</v>
      </c>
      <c r="F9" s="140">
        <v>2805.89</v>
      </c>
      <c r="G9" s="247">
        <f>E9/E7</f>
        <v>5.6473473101293074E-2</v>
      </c>
      <c r="H9" s="215">
        <f>F9/F7</f>
        <v>1.3356817373111795E-2</v>
      </c>
      <c r="I9" s="182">
        <f t="shared" si="0"/>
        <v>-0.76607154022835189</v>
      </c>
      <c r="K9" s="19">
        <v>1919.6220000000001</v>
      </c>
      <c r="L9" s="140">
        <v>644.4190000000001</v>
      </c>
      <c r="M9" s="247">
        <f>K9/K7</f>
        <v>3.376221845976856E-2</v>
      </c>
      <c r="N9" s="215">
        <f>L9/L7</f>
        <v>1.1491151165060321E-2</v>
      </c>
      <c r="O9" s="182">
        <f t="shared" si="1"/>
        <v>-0.66429901303485783</v>
      </c>
      <c r="Q9" s="189">
        <f t="shared" si="2"/>
        <v>1.6003985110028218</v>
      </c>
      <c r="R9" s="190">
        <f t="shared" si="3"/>
        <v>2.2966652292142604</v>
      </c>
      <c r="S9" s="182">
        <f t="shared" si="4"/>
        <v>0.43505833917275555</v>
      </c>
    </row>
    <row r="10" spans="1:19" ht="24" customHeight="1" thickBot="1" x14ac:dyDescent="0.3">
      <c r="A10" s="8"/>
      <c r="B10" t="s">
        <v>36</v>
      </c>
      <c r="E10" s="19">
        <v>3702.1600000000003</v>
      </c>
      <c r="F10" s="140"/>
      <c r="G10" s="247">
        <f>E10/E7</f>
        <v>1.7430590569685916E-2</v>
      </c>
      <c r="H10" s="215">
        <f>F10/F7</f>
        <v>0</v>
      </c>
      <c r="I10" s="186">
        <f t="shared" si="0"/>
        <v>-1</v>
      </c>
      <c r="K10" s="19">
        <v>282.97800000000001</v>
      </c>
      <c r="L10" s="140"/>
      <c r="M10" s="247">
        <f>K10/K7</f>
        <v>4.9770033138338632E-3</v>
      </c>
      <c r="N10" s="215">
        <f>L10/L7</f>
        <v>0</v>
      </c>
      <c r="O10" s="209">
        <f t="shared" si="1"/>
        <v>-1</v>
      </c>
      <c r="Q10" s="189">
        <f t="shared" si="2"/>
        <v>0.76435918490826971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278948.23000000039</v>
      </c>
      <c r="F11" s="145">
        <v>342394.35000000027</v>
      </c>
      <c r="G11" s="243">
        <f>E11/E15</f>
        <v>0.56772648512655099</v>
      </c>
      <c r="H11" s="244">
        <f>F11/F15</f>
        <v>0.6197563072195742</v>
      </c>
      <c r="I11" s="164">
        <f t="shared" si="0"/>
        <v>0.22744765220413762</v>
      </c>
      <c r="J11" s="1"/>
      <c r="K11" s="17">
        <v>108383.98199999999</v>
      </c>
      <c r="L11" s="145">
        <v>122693.01599999992</v>
      </c>
      <c r="M11" s="243">
        <f>K11/K15</f>
        <v>0.65591424002191412</v>
      </c>
      <c r="N11" s="244">
        <f>L11/L15</f>
        <v>0.68630771509383737</v>
      </c>
      <c r="O11" s="164">
        <f t="shared" si="1"/>
        <v>0.13202166718694583</v>
      </c>
      <c r="Q11" s="191">
        <f t="shared" si="2"/>
        <v>3.8854515047469502</v>
      </c>
      <c r="R11" s="192">
        <f t="shared" si="3"/>
        <v>3.5833831954294753</v>
      </c>
      <c r="S11" s="57">
        <f t="shared" si="4"/>
        <v>-7.7743425429047511E-2</v>
      </c>
    </row>
    <row r="12" spans="1:19" s="3" customFormat="1" ht="24" customHeight="1" x14ac:dyDescent="0.25">
      <c r="A12" s="46"/>
      <c r="B12" s="3" t="s">
        <v>33</v>
      </c>
      <c r="E12" s="31">
        <v>273927.32000000041</v>
      </c>
      <c r="F12" s="141">
        <v>335996.99000000028</v>
      </c>
      <c r="G12" s="247">
        <f>E12/E11</f>
        <v>0.98200056691523019</v>
      </c>
      <c r="H12" s="215">
        <f>F12/F11</f>
        <v>0.98131581318441741</v>
      </c>
      <c r="I12" s="206">
        <f t="shared" si="0"/>
        <v>0.22659174703713297</v>
      </c>
      <c r="K12" s="31">
        <v>106918.46799999999</v>
      </c>
      <c r="L12" s="141">
        <v>121096.84599999992</v>
      </c>
      <c r="M12" s="247">
        <f>K12/K11</f>
        <v>0.98647850011637328</v>
      </c>
      <c r="N12" s="215">
        <f>L12/L11</f>
        <v>0.98699053905399148</v>
      </c>
      <c r="O12" s="206">
        <f t="shared" si="1"/>
        <v>0.13260925137834864</v>
      </c>
      <c r="Q12" s="189">
        <f t="shared" si="2"/>
        <v>3.9031692056126359</v>
      </c>
      <c r="R12" s="190">
        <f t="shared" si="3"/>
        <v>3.6041050843937565</v>
      </c>
      <c r="S12" s="182">
        <f t="shared" si="4"/>
        <v>-7.6620844617454567E-2</v>
      </c>
    </row>
    <row r="13" spans="1:19" ht="24" customHeight="1" x14ac:dyDescent="0.25">
      <c r="A13" s="8"/>
      <c r="B13" s="3" t="s">
        <v>37</v>
      </c>
      <c r="D13" s="3"/>
      <c r="E13" s="19">
        <v>4920.7199999999984</v>
      </c>
      <c r="F13" s="140">
        <v>6272.1099999999988</v>
      </c>
      <c r="G13" s="247">
        <f>E13/E11</f>
        <v>1.7640262496019393E-2</v>
      </c>
      <c r="H13" s="215">
        <f>F13/F11</f>
        <v>1.8318380545707003E-2</v>
      </c>
      <c r="I13" s="182">
        <f t="shared" si="0"/>
        <v>0.27463257409484804</v>
      </c>
      <c r="K13" s="19">
        <v>1432.0289999999998</v>
      </c>
      <c r="L13" s="140">
        <v>1552.809</v>
      </c>
      <c r="M13" s="247">
        <f>K13/K11</f>
        <v>1.3212552017142163E-2</v>
      </c>
      <c r="N13" s="215">
        <f>L13/L11</f>
        <v>1.2656050447076801E-2</v>
      </c>
      <c r="O13" s="182">
        <f t="shared" si="1"/>
        <v>8.4341867378384255E-2</v>
      </c>
      <c r="Q13" s="189">
        <f t="shared" si="2"/>
        <v>2.9102021655367509</v>
      </c>
      <c r="R13" s="190">
        <f t="shared" si="3"/>
        <v>2.4757362354933194</v>
      </c>
      <c r="S13" s="182">
        <f t="shared" si="4"/>
        <v>-0.14929063526529937</v>
      </c>
    </row>
    <row r="14" spans="1:19" ht="24" customHeight="1" thickBot="1" x14ac:dyDescent="0.3">
      <c r="A14" s="8"/>
      <c r="B14" t="s">
        <v>36</v>
      </c>
      <c r="E14" s="19">
        <v>100.19</v>
      </c>
      <c r="F14" s="140">
        <v>125.25000000000001</v>
      </c>
      <c r="G14" s="247">
        <f>E14/E11</f>
        <v>3.5917058875046404E-4</v>
      </c>
      <c r="H14" s="215">
        <f>F14/F11</f>
        <v>3.6580626987565631E-4</v>
      </c>
      <c r="I14" s="182">
        <f t="shared" si="0"/>
        <v>0.25012476295039443</v>
      </c>
      <c r="K14" s="19">
        <v>33.485000000000007</v>
      </c>
      <c r="L14" s="140">
        <v>43.361000000000011</v>
      </c>
      <c r="M14" s="247">
        <f>K14/K11</f>
        <v>3.0894786648455127E-4</v>
      </c>
      <c r="N14" s="215">
        <f>L14/L11</f>
        <v>3.5341049893174067E-4</v>
      </c>
      <c r="O14" s="182">
        <f t="shared" si="1"/>
        <v>0.29493803195460661</v>
      </c>
      <c r="Q14" s="189">
        <f t="shared" ref="Q14" si="5">(K14/E14)*10</f>
        <v>3.3421499151611944</v>
      </c>
      <c r="R14" s="190">
        <f t="shared" ref="R14" si="6">(L14/F14)*10</f>
        <v>3.4619560878243516</v>
      </c>
      <c r="S14" s="182">
        <f t="shared" ref="S14" si="7">(R14-Q14)/Q14</f>
        <v>3.584703729766079E-2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491342.64000000019</v>
      </c>
      <c r="F15" s="145">
        <v>552466.10000000044</v>
      </c>
      <c r="G15" s="243">
        <f>G7+G11</f>
        <v>1</v>
      </c>
      <c r="H15" s="244">
        <f>H7+H11</f>
        <v>1</v>
      </c>
      <c r="I15" s="164">
        <f t="shared" si="0"/>
        <v>0.12440088651780808</v>
      </c>
      <c r="J15" s="1"/>
      <c r="K15" s="17">
        <v>165241.087</v>
      </c>
      <c r="L15" s="145">
        <v>178772.6019999999</v>
      </c>
      <c r="M15" s="243">
        <f>M7+M11</f>
        <v>1</v>
      </c>
      <c r="N15" s="244">
        <f>N7+N11</f>
        <v>0.99999999999999989</v>
      </c>
      <c r="O15" s="164">
        <f t="shared" si="1"/>
        <v>8.1889530295814972E-2</v>
      </c>
      <c r="Q15" s="191">
        <f t="shared" si="2"/>
        <v>3.3630520444958725</v>
      </c>
      <c r="R15" s="192">
        <f t="shared" si="3"/>
        <v>3.2359017503517369</v>
      </c>
      <c r="S15" s="57">
        <f t="shared" si="4"/>
        <v>-3.7808006674245699E-2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470624.92000000022</v>
      </c>
      <c r="F16" s="181">
        <f t="shared" ref="F16:F17" si="8">F8+F12</f>
        <v>543262.85000000044</v>
      </c>
      <c r="G16" s="245">
        <f>E16/E15</f>
        <v>0.9578344757540278</v>
      </c>
      <c r="H16" s="246">
        <f>F16/F15</f>
        <v>0.98334151181402807</v>
      </c>
      <c r="I16" s="207">
        <f t="shared" si="0"/>
        <v>0.15434356939704807</v>
      </c>
      <c r="J16" s="3"/>
      <c r="K16" s="180">
        <f t="shared" ref="K16:L18" si="9">K8+K12</f>
        <v>161572.973</v>
      </c>
      <c r="L16" s="181">
        <f t="shared" si="9"/>
        <v>176532.01299999989</v>
      </c>
      <c r="M16" s="250">
        <f>K16/K15</f>
        <v>0.97780144111494494</v>
      </c>
      <c r="N16" s="246">
        <f>L16/L15</f>
        <v>0.98746682111837247</v>
      </c>
      <c r="O16" s="207">
        <f t="shared" si="1"/>
        <v>9.2583801128669527E-2</v>
      </c>
      <c r="P16" s="3"/>
      <c r="Q16" s="189">
        <f t="shared" si="2"/>
        <v>3.4331580444146459</v>
      </c>
      <c r="R16" s="190">
        <f t="shared" si="3"/>
        <v>3.2494769889014083</v>
      </c>
      <c r="S16" s="182">
        <f t="shared" si="4"/>
        <v>-5.3502068106670922E-2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16915.37</v>
      </c>
      <c r="F17" s="140">
        <f t="shared" si="8"/>
        <v>9077.9999999999982</v>
      </c>
      <c r="G17" s="248">
        <f>E17/E15</f>
        <v>3.442683093818194E-2</v>
      </c>
      <c r="H17" s="215">
        <f>F17/F15</f>
        <v>1.6431777442996034E-2</v>
      </c>
      <c r="I17" s="182">
        <f t="shared" si="0"/>
        <v>-0.4633283221117836</v>
      </c>
      <c r="K17" s="19">
        <f t="shared" si="9"/>
        <v>3351.6509999999998</v>
      </c>
      <c r="L17" s="140">
        <f t="shared" si="9"/>
        <v>2197.2280000000001</v>
      </c>
      <c r="M17" s="247">
        <f>K17/K15</f>
        <v>2.0283399612349439E-2</v>
      </c>
      <c r="N17" s="215">
        <f>L17/L15</f>
        <v>1.2290630529615501E-2</v>
      </c>
      <c r="O17" s="182">
        <f t="shared" si="1"/>
        <v>-0.3444341311192603</v>
      </c>
      <c r="Q17" s="189">
        <f t="shared" si="2"/>
        <v>1.9814234036855238</v>
      </c>
      <c r="R17" s="190">
        <f t="shared" si="3"/>
        <v>2.4203877506058609</v>
      </c>
      <c r="S17" s="182">
        <f t="shared" si="4"/>
        <v>0.22153990212482927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3802.3500000000004</v>
      </c>
      <c r="F18" s="142">
        <f>F10+F14</f>
        <v>125.25000000000001</v>
      </c>
      <c r="G18" s="249">
        <f>E18/E15</f>
        <v>7.7386933077902599E-3</v>
      </c>
      <c r="H18" s="221">
        <f>F18/F15</f>
        <v>2.267107429759037E-4</v>
      </c>
      <c r="I18" s="208">
        <f t="shared" si="0"/>
        <v>-0.96705984456980554</v>
      </c>
      <c r="K18" s="21">
        <f t="shared" si="9"/>
        <v>316.46300000000002</v>
      </c>
      <c r="L18" s="142">
        <f t="shared" si="9"/>
        <v>43.361000000000011</v>
      </c>
      <c r="M18" s="249">
        <f>K18/K15</f>
        <v>1.9151592727055834E-3</v>
      </c>
      <c r="N18" s="221">
        <f>L18/L15</f>
        <v>2.4254835201201601E-4</v>
      </c>
      <c r="O18" s="208">
        <f t="shared" si="1"/>
        <v>-0.86298240236615342</v>
      </c>
      <c r="Q18" s="193">
        <f t="shared" si="2"/>
        <v>0.83228266729785516</v>
      </c>
      <c r="R18" s="194">
        <f t="shared" si="3"/>
        <v>3.4619560878243516</v>
      </c>
      <c r="S18" s="186">
        <f t="shared" si="4"/>
        <v>3.1595917154735074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66953.349999999991</v>
      </c>
      <c r="C7" s="147">
        <v>70851.33</v>
      </c>
      <c r="D7" s="247">
        <f>B7/$B$33</f>
        <v>0.13626610953203649</v>
      </c>
      <c r="E7" s="246">
        <f>C7/$C$33</f>
        <v>0.12824557018068622</v>
      </c>
      <c r="F7" s="52">
        <f>(C7-B7)/B7</f>
        <v>5.8219342273389027E-2</v>
      </c>
      <c r="H7" s="39">
        <v>24166.550999999996</v>
      </c>
      <c r="I7" s="147">
        <v>24770.651999999995</v>
      </c>
      <c r="J7" s="247">
        <f>H7/$H$33</f>
        <v>0.14625025433293115</v>
      </c>
      <c r="K7" s="246">
        <f>I7/$I$33</f>
        <v>0.13855955399698219</v>
      </c>
      <c r="L7" s="52">
        <f t="shared" ref="L7:L33" si="0">(I7-H7)/H7</f>
        <v>2.4997402401360412E-2</v>
      </c>
      <c r="N7" s="27">
        <f t="shared" ref="N7:N33" si="1">(H7/B7)*10</f>
        <v>3.609461065054997</v>
      </c>
      <c r="O7" s="151">
        <f t="shared" ref="O7:O33" si="2">(I7/C7)*10</f>
        <v>3.4961449559239033</v>
      </c>
      <c r="P7" s="61">
        <f>(O7-N7)/N7</f>
        <v>-3.1394190736163848E-2</v>
      </c>
    </row>
    <row r="8" spans="1:16" ht="20.100000000000001" customHeight="1" x14ac:dyDescent="0.25">
      <c r="A8" s="8" t="s">
        <v>165</v>
      </c>
      <c r="B8" s="19">
        <v>49325.589999999975</v>
      </c>
      <c r="C8" s="140">
        <v>57869.84</v>
      </c>
      <c r="D8" s="247">
        <f t="shared" ref="D8:D32" si="3">B8/$B$33</f>
        <v>0.10038939425245073</v>
      </c>
      <c r="E8" s="215">
        <f t="shared" ref="E8:E32" si="4">C8/$C$33</f>
        <v>0.10474821894049245</v>
      </c>
      <c r="F8" s="52">
        <f t="shared" ref="F8:F33" si="5">(C8-B8)/B8</f>
        <v>0.17322144550120994</v>
      </c>
      <c r="H8" s="19">
        <v>21247.091000000004</v>
      </c>
      <c r="I8" s="140">
        <v>24717.711000000007</v>
      </c>
      <c r="J8" s="247">
        <f t="shared" ref="J8:J32" si="6">H8/$H$33</f>
        <v>0.12858237249431803</v>
      </c>
      <c r="K8" s="215">
        <f t="shared" ref="K8:K32" si="7">I8/$I$33</f>
        <v>0.13826341801525058</v>
      </c>
      <c r="L8" s="52">
        <f t="shared" si="0"/>
        <v>0.16334565517698407</v>
      </c>
      <c r="N8" s="27">
        <f t="shared" si="1"/>
        <v>4.3075188761046777</v>
      </c>
      <c r="O8" s="152">
        <f t="shared" si="2"/>
        <v>4.2712596060400383</v>
      </c>
      <c r="P8" s="52">
        <f t="shared" ref="P8:P71" si="8">(O8-N8)/N8</f>
        <v>-8.4176694537039139E-3</v>
      </c>
    </row>
    <row r="9" spans="1:16" ht="20.100000000000001" customHeight="1" x14ac:dyDescent="0.25">
      <c r="A9" s="8" t="s">
        <v>170</v>
      </c>
      <c r="B9" s="19">
        <v>38907.35</v>
      </c>
      <c r="C9" s="140">
        <v>38281.449999999997</v>
      </c>
      <c r="D9" s="247">
        <f t="shared" si="3"/>
        <v>7.9185779601786632E-2</v>
      </c>
      <c r="E9" s="215">
        <f t="shared" si="4"/>
        <v>6.9291943885787743E-2</v>
      </c>
      <c r="F9" s="52">
        <f t="shared" si="5"/>
        <v>-1.6086934730841385E-2</v>
      </c>
      <c r="H9" s="19">
        <v>16273.811000000003</v>
      </c>
      <c r="I9" s="140">
        <v>16098.616000000002</v>
      </c>
      <c r="J9" s="247">
        <f t="shared" si="6"/>
        <v>9.8485257483206995E-2</v>
      </c>
      <c r="K9" s="215">
        <f t="shared" si="7"/>
        <v>9.0050800961100352E-2</v>
      </c>
      <c r="L9" s="52">
        <f t="shared" si="0"/>
        <v>-1.0765456229029666E-2</v>
      </c>
      <c r="N9" s="27">
        <f t="shared" si="1"/>
        <v>4.1827086655863237</v>
      </c>
      <c r="O9" s="152">
        <f t="shared" si="2"/>
        <v>4.2053307803126589</v>
      </c>
      <c r="P9" s="52">
        <f t="shared" si="8"/>
        <v>5.4084844379578894E-3</v>
      </c>
    </row>
    <row r="10" spans="1:16" ht="20.100000000000001" customHeight="1" x14ac:dyDescent="0.25">
      <c r="A10" s="8" t="s">
        <v>175</v>
      </c>
      <c r="B10" s="19">
        <v>22640.420000000002</v>
      </c>
      <c r="C10" s="140">
        <v>71198.58</v>
      </c>
      <c r="D10" s="247">
        <f t="shared" si="3"/>
        <v>4.6078679432340737E-2</v>
      </c>
      <c r="E10" s="215">
        <f t="shared" si="4"/>
        <v>0.12887411553396672</v>
      </c>
      <c r="F10" s="52">
        <f t="shared" si="5"/>
        <v>2.1447552651408408</v>
      </c>
      <c r="H10" s="19">
        <v>4453.7929999999997</v>
      </c>
      <c r="I10" s="140">
        <v>14467.785000000002</v>
      </c>
      <c r="J10" s="247">
        <f t="shared" si="6"/>
        <v>2.6953302479788221E-2</v>
      </c>
      <c r="K10" s="215">
        <f t="shared" si="7"/>
        <v>8.0928424367845864E-2</v>
      </c>
      <c r="L10" s="52">
        <f t="shared" si="0"/>
        <v>2.2484188196442902</v>
      </c>
      <c r="N10" s="27">
        <f t="shared" si="1"/>
        <v>1.9671865627934462</v>
      </c>
      <c r="O10" s="152">
        <f t="shared" si="2"/>
        <v>2.0320328017777882</v>
      </c>
      <c r="P10" s="52">
        <f t="shared" si="8"/>
        <v>3.2963949739601227E-2</v>
      </c>
    </row>
    <row r="11" spans="1:16" ht="20.100000000000001" customHeight="1" x14ac:dyDescent="0.25">
      <c r="A11" s="8" t="s">
        <v>172</v>
      </c>
      <c r="B11" s="19">
        <v>51211.96</v>
      </c>
      <c r="C11" s="140">
        <v>56944.12</v>
      </c>
      <c r="D11" s="247">
        <f t="shared" si="3"/>
        <v>0.10422860918401056</v>
      </c>
      <c r="E11" s="215">
        <f t="shared" si="4"/>
        <v>0.10307260481683854</v>
      </c>
      <c r="F11" s="52">
        <f t="shared" si="5"/>
        <v>0.11193010382730915</v>
      </c>
      <c r="H11" s="19">
        <v>12691.337000000001</v>
      </c>
      <c r="I11" s="140">
        <v>13751.415000000001</v>
      </c>
      <c r="J11" s="247">
        <f t="shared" si="6"/>
        <v>7.6804971635172109E-2</v>
      </c>
      <c r="K11" s="215">
        <f t="shared" si="7"/>
        <v>7.6921266716250006E-2</v>
      </c>
      <c r="L11" s="52">
        <f t="shared" si="0"/>
        <v>8.3527685065805074E-2</v>
      </c>
      <c r="N11" s="27">
        <f t="shared" si="1"/>
        <v>2.478197866279674</v>
      </c>
      <c r="O11" s="152">
        <f t="shared" si="2"/>
        <v>2.4148963931657912</v>
      </c>
      <c r="P11" s="52">
        <f t="shared" si="8"/>
        <v>-2.5543349050216227E-2</v>
      </c>
    </row>
    <row r="12" spans="1:16" ht="20.100000000000001" customHeight="1" x14ac:dyDescent="0.25">
      <c r="A12" s="8" t="s">
        <v>168</v>
      </c>
      <c r="B12" s="19">
        <v>31144.889999999996</v>
      </c>
      <c r="C12" s="140">
        <v>35243.65</v>
      </c>
      <c r="D12" s="247">
        <f t="shared" si="3"/>
        <v>6.3387313586298941E-2</v>
      </c>
      <c r="E12" s="215">
        <f t="shared" si="4"/>
        <v>6.3793325961538638E-2</v>
      </c>
      <c r="F12" s="52">
        <f t="shared" si="5"/>
        <v>0.13160296921902778</v>
      </c>
      <c r="H12" s="19">
        <v>11455.302999999998</v>
      </c>
      <c r="I12" s="140">
        <v>12989.259000000004</v>
      </c>
      <c r="J12" s="247">
        <f t="shared" si="6"/>
        <v>6.9324786032180979E-2</v>
      </c>
      <c r="K12" s="215">
        <f t="shared" si="7"/>
        <v>7.2657995994263216E-2</v>
      </c>
      <c r="L12" s="52">
        <f t="shared" si="0"/>
        <v>0.13390793765996464</v>
      </c>
      <c r="N12" s="27">
        <f t="shared" si="1"/>
        <v>3.6780682160059004</v>
      </c>
      <c r="O12" s="152">
        <f t="shared" si="2"/>
        <v>3.6855600938041326</v>
      </c>
      <c r="P12" s="52">
        <f t="shared" si="8"/>
        <v>2.0369056141019163E-3</v>
      </c>
    </row>
    <row r="13" spans="1:16" ht="20.100000000000001" customHeight="1" x14ac:dyDescent="0.25">
      <c r="A13" s="8" t="s">
        <v>171</v>
      </c>
      <c r="B13" s="19">
        <v>34941.440000000002</v>
      </c>
      <c r="C13" s="140">
        <v>36467.69</v>
      </c>
      <c r="D13" s="247">
        <f t="shared" si="3"/>
        <v>7.1114202504386756E-2</v>
      </c>
      <c r="E13" s="215">
        <f t="shared" si="4"/>
        <v>6.6008918918282963E-2</v>
      </c>
      <c r="F13" s="52">
        <f t="shared" si="5"/>
        <v>4.3680226115466333E-2</v>
      </c>
      <c r="H13" s="19">
        <v>8077.418999999999</v>
      </c>
      <c r="I13" s="140">
        <v>8066.9569999999985</v>
      </c>
      <c r="J13" s="247">
        <f t="shared" si="6"/>
        <v>4.8882630504603265E-2</v>
      </c>
      <c r="K13" s="215">
        <f t="shared" si="7"/>
        <v>4.5124123661857328E-2</v>
      </c>
      <c r="L13" s="52">
        <f t="shared" si="0"/>
        <v>-1.2952157118505856E-3</v>
      </c>
      <c r="N13" s="27">
        <f t="shared" si="1"/>
        <v>2.3117018073668398</v>
      </c>
      <c r="O13" s="152">
        <f t="shared" si="2"/>
        <v>2.2120833537852267</v>
      </c>
      <c r="P13" s="52">
        <f t="shared" si="8"/>
        <v>-4.3093124409105447E-2</v>
      </c>
    </row>
    <row r="14" spans="1:16" ht="20.100000000000001" customHeight="1" x14ac:dyDescent="0.25">
      <c r="A14" s="8" t="s">
        <v>178</v>
      </c>
      <c r="B14" s="19">
        <v>19926.570000000003</v>
      </c>
      <c r="C14" s="140">
        <v>17595.830000000002</v>
      </c>
      <c r="D14" s="247">
        <f t="shared" si="3"/>
        <v>4.0555344433367314E-2</v>
      </c>
      <c r="E14" s="215">
        <f t="shared" si="4"/>
        <v>3.1849610319981632E-2</v>
      </c>
      <c r="F14" s="52">
        <f t="shared" si="5"/>
        <v>-0.11696644229287836</v>
      </c>
      <c r="H14" s="19">
        <v>9424.3750000000018</v>
      </c>
      <c r="I14" s="140">
        <v>8032.8210000000008</v>
      </c>
      <c r="J14" s="247">
        <f t="shared" si="6"/>
        <v>5.7034089832633486E-2</v>
      </c>
      <c r="K14" s="215">
        <f t="shared" si="7"/>
        <v>4.4933177176668296E-2</v>
      </c>
      <c r="L14" s="52">
        <f t="shared" si="0"/>
        <v>-0.14765477816831363</v>
      </c>
      <c r="N14" s="27">
        <f t="shared" si="1"/>
        <v>4.7295520503528703</v>
      </c>
      <c r="O14" s="152">
        <f t="shared" si="2"/>
        <v>4.5651844783678861</v>
      </c>
      <c r="P14" s="52">
        <f t="shared" si="8"/>
        <v>-3.4753306493946035E-2</v>
      </c>
    </row>
    <row r="15" spans="1:16" ht="20.100000000000001" customHeight="1" x14ac:dyDescent="0.25">
      <c r="A15" s="8" t="s">
        <v>167</v>
      </c>
      <c r="B15" s="19">
        <v>33808.310000000005</v>
      </c>
      <c r="C15" s="140">
        <v>25292.59</v>
      </c>
      <c r="D15" s="247">
        <f t="shared" si="3"/>
        <v>6.8808011452049025E-2</v>
      </c>
      <c r="E15" s="215">
        <f t="shared" si="4"/>
        <v>4.5781252460558218E-2</v>
      </c>
      <c r="F15" s="52">
        <f t="shared" si="5"/>
        <v>-0.25188245138547311</v>
      </c>
      <c r="H15" s="19">
        <v>8299.9779999999992</v>
      </c>
      <c r="I15" s="140">
        <v>6754.7600000000011</v>
      </c>
      <c r="J15" s="247">
        <f t="shared" si="6"/>
        <v>5.0229504965674805E-2</v>
      </c>
      <c r="K15" s="215">
        <f t="shared" si="7"/>
        <v>3.7784089532914025E-2</v>
      </c>
      <c r="L15" s="52">
        <f t="shared" si="0"/>
        <v>-0.18617133683968778</v>
      </c>
      <c r="N15" s="27">
        <f t="shared" si="1"/>
        <v>2.4550112087826923</v>
      </c>
      <c r="O15" s="152">
        <f t="shared" si="2"/>
        <v>2.6706478063337924</v>
      </c>
      <c r="P15" s="52">
        <f t="shared" si="8"/>
        <v>8.7835280254391454E-2</v>
      </c>
    </row>
    <row r="16" spans="1:16" ht="20.100000000000001" customHeight="1" x14ac:dyDescent="0.25">
      <c r="A16" s="8" t="s">
        <v>177</v>
      </c>
      <c r="B16" s="19">
        <v>24008.939999999995</v>
      </c>
      <c r="C16" s="140">
        <v>19840.48</v>
      </c>
      <c r="D16" s="247">
        <f t="shared" si="3"/>
        <v>4.8863945535034356E-2</v>
      </c>
      <c r="E16" s="215">
        <f t="shared" si="4"/>
        <v>3.5912574545297893E-2</v>
      </c>
      <c r="F16" s="52">
        <f t="shared" si="5"/>
        <v>-0.17362115945143752</v>
      </c>
      <c r="H16" s="19">
        <v>5284.8119999999999</v>
      </c>
      <c r="I16" s="140">
        <v>4866.1079999999993</v>
      </c>
      <c r="J16" s="247">
        <f t="shared" si="6"/>
        <v>3.1982433037371645E-2</v>
      </c>
      <c r="K16" s="215">
        <f t="shared" si="7"/>
        <v>2.7219540050102319E-2</v>
      </c>
      <c r="L16" s="52">
        <f t="shared" si="0"/>
        <v>-7.9227794668949553E-2</v>
      </c>
      <c r="N16" s="27">
        <f t="shared" si="1"/>
        <v>2.2011850585656849</v>
      </c>
      <c r="O16" s="152">
        <f t="shared" si="2"/>
        <v>2.4526160657403446</v>
      </c>
      <c r="P16" s="52">
        <f t="shared" si="8"/>
        <v>0.11422529250607161</v>
      </c>
    </row>
    <row r="17" spans="1:16" ht="20.100000000000001" customHeight="1" x14ac:dyDescent="0.25">
      <c r="A17" s="8" t="s">
        <v>174</v>
      </c>
      <c r="B17" s="19">
        <v>9160.2800000000007</v>
      </c>
      <c r="C17" s="140">
        <v>14177.599999999999</v>
      </c>
      <c r="D17" s="247">
        <f t="shared" si="3"/>
        <v>1.8643364638574824E-2</v>
      </c>
      <c r="E17" s="215">
        <f t="shared" si="4"/>
        <v>2.5662389058803789E-2</v>
      </c>
      <c r="F17" s="52">
        <f t="shared" si="5"/>
        <v>0.54772561537420228</v>
      </c>
      <c r="H17" s="19">
        <v>3157.9970000000003</v>
      </c>
      <c r="I17" s="140">
        <v>4245.5559999999996</v>
      </c>
      <c r="J17" s="247">
        <f t="shared" si="6"/>
        <v>1.9111451378917649E-2</v>
      </c>
      <c r="K17" s="215">
        <f t="shared" si="7"/>
        <v>2.3748359382272693E-2</v>
      </c>
      <c r="L17" s="52">
        <f t="shared" si="0"/>
        <v>0.34438253107903499</v>
      </c>
      <c r="N17" s="27">
        <f t="shared" si="1"/>
        <v>3.4474895963878831</v>
      </c>
      <c r="O17" s="152">
        <f t="shared" si="2"/>
        <v>2.9945519693036902</v>
      </c>
      <c r="P17" s="52">
        <f t="shared" si="8"/>
        <v>-0.13138186916031874</v>
      </c>
    </row>
    <row r="18" spans="1:16" ht="20.100000000000001" customHeight="1" x14ac:dyDescent="0.25">
      <c r="A18" s="8" t="s">
        <v>179</v>
      </c>
      <c r="B18" s="19">
        <v>9203.81</v>
      </c>
      <c r="C18" s="140">
        <v>9085.2100000000009</v>
      </c>
      <c r="D18" s="247">
        <f t="shared" si="3"/>
        <v>1.8731958618531455E-2</v>
      </c>
      <c r="E18" s="215">
        <f t="shared" si="4"/>
        <v>1.644482801750189E-2</v>
      </c>
      <c r="F18" s="52">
        <f t="shared" si="5"/>
        <v>-1.2885967876346703E-2</v>
      </c>
      <c r="H18" s="19">
        <v>3275.5210000000006</v>
      </c>
      <c r="I18" s="140">
        <v>3197.045000000001</v>
      </c>
      <c r="J18" s="247">
        <f t="shared" si="6"/>
        <v>1.9822678847422504E-2</v>
      </c>
      <c r="K18" s="215">
        <f t="shared" si="7"/>
        <v>1.7883305183419563E-2</v>
      </c>
      <c r="L18" s="52">
        <f t="shared" si="0"/>
        <v>-2.3958326018975191E-2</v>
      </c>
      <c r="N18" s="27">
        <f t="shared" si="1"/>
        <v>3.5588750745615139</v>
      </c>
      <c r="O18" s="152">
        <f t="shared" si="2"/>
        <v>3.518955533223779</v>
      </c>
      <c r="P18" s="52">
        <f t="shared" si="8"/>
        <v>-1.1216898739457257E-2</v>
      </c>
    </row>
    <row r="19" spans="1:16" ht="20.100000000000001" customHeight="1" x14ac:dyDescent="0.25">
      <c r="A19" s="8" t="s">
        <v>182</v>
      </c>
      <c r="B19" s="19">
        <v>5945.67</v>
      </c>
      <c r="C19" s="140">
        <v>6998.0300000000007</v>
      </c>
      <c r="D19" s="247">
        <f t="shared" si="3"/>
        <v>1.2100863055565458E-2</v>
      </c>
      <c r="E19" s="215">
        <f t="shared" si="4"/>
        <v>1.2666894855630058E-2</v>
      </c>
      <c r="F19" s="52">
        <f t="shared" si="5"/>
        <v>0.1769960324067768</v>
      </c>
      <c r="H19" s="19">
        <v>2468.3889999999992</v>
      </c>
      <c r="I19" s="140">
        <v>3194.2529999999992</v>
      </c>
      <c r="J19" s="247">
        <f t="shared" si="6"/>
        <v>1.4938106767598304E-2</v>
      </c>
      <c r="K19" s="215">
        <f t="shared" si="7"/>
        <v>1.7867687577764298E-2</v>
      </c>
      <c r="L19" s="52">
        <f t="shared" si="0"/>
        <v>0.29406386108510463</v>
      </c>
      <c r="N19" s="27">
        <f t="shared" si="1"/>
        <v>4.151574170783106</v>
      </c>
      <c r="O19" s="152">
        <f t="shared" si="2"/>
        <v>4.5645031530302083</v>
      </c>
      <c r="P19" s="52">
        <f t="shared" si="8"/>
        <v>9.9463231357664036E-2</v>
      </c>
    </row>
    <row r="20" spans="1:16" ht="20.100000000000001" customHeight="1" x14ac:dyDescent="0.25">
      <c r="A20" s="8" t="s">
        <v>169</v>
      </c>
      <c r="B20" s="19">
        <v>5912.67</v>
      </c>
      <c r="C20" s="140">
        <v>6094.81</v>
      </c>
      <c r="D20" s="247">
        <f t="shared" si="3"/>
        <v>1.2033700148637617E-2</v>
      </c>
      <c r="E20" s="215">
        <f t="shared" si="4"/>
        <v>1.103200721275025E-2</v>
      </c>
      <c r="F20" s="52">
        <f t="shared" si="5"/>
        <v>3.0805033935599371E-2</v>
      </c>
      <c r="H20" s="19">
        <v>2880.4219999999996</v>
      </c>
      <c r="I20" s="140">
        <v>3042.5000000000005</v>
      </c>
      <c r="J20" s="247">
        <f t="shared" si="6"/>
        <v>1.7431633090140595E-2</v>
      </c>
      <c r="K20" s="215">
        <f t="shared" si="7"/>
        <v>1.7018827079554405E-2</v>
      </c>
      <c r="L20" s="52">
        <f t="shared" si="0"/>
        <v>5.6268838385486887E-2</v>
      </c>
      <c r="N20" s="27">
        <f t="shared" si="1"/>
        <v>4.8716096112247085</v>
      </c>
      <c r="O20" s="152">
        <f t="shared" si="2"/>
        <v>4.9919521691406299</v>
      </c>
      <c r="P20" s="52">
        <f t="shared" si="8"/>
        <v>2.4702832845768123E-2</v>
      </c>
    </row>
    <row r="21" spans="1:16" ht="20.100000000000001" customHeight="1" x14ac:dyDescent="0.25">
      <c r="A21" s="8" t="s">
        <v>173</v>
      </c>
      <c r="B21" s="19">
        <v>8737.6</v>
      </c>
      <c r="C21" s="140">
        <v>7258.2400000000007</v>
      </c>
      <c r="D21" s="247">
        <f t="shared" si="3"/>
        <v>1.7783109562809363E-2</v>
      </c>
      <c r="E21" s="215">
        <f t="shared" si="4"/>
        <v>1.3137892080618161E-2</v>
      </c>
      <c r="F21" s="52">
        <f t="shared" si="5"/>
        <v>-0.16930965024720743</v>
      </c>
      <c r="H21" s="19">
        <v>3169.5219999999999</v>
      </c>
      <c r="I21" s="140">
        <v>2504.8960000000006</v>
      </c>
      <c r="J21" s="247">
        <f t="shared" si="6"/>
        <v>1.9181197954719342E-2</v>
      </c>
      <c r="K21" s="215">
        <f t="shared" si="7"/>
        <v>1.4011632498362372E-2</v>
      </c>
      <c r="L21" s="52">
        <f t="shared" si="0"/>
        <v>-0.20969281803376008</v>
      </c>
      <c r="N21" s="27">
        <f t="shared" si="1"/>
        <v>3.6274514740889945</v>
      </c>
      <c r="O21" s="152">
        <f t="shared" si="2"/>
        <v>3.4511066043558776</v>
      </c>
      <c r="P21" s="52">
        <f t="shared" si="8"/>
        <v>-4.8613984499242549E-2</v>
      </c>
    </row>
    <row r="22" spans="1:16" ht="20.100000000000001" customHeight="1" x14ac:dyDescent="0.25">
      <c r="A22" s="8" t="s">
        <v>185</v>
      </c>
      <c r="B22" s="19">
        <v>6100.25</v>
      </c>
      <c r="C22" s="140">
        <v>5744.8599999999988</v>
      </c>
      <c r="D22" s="247">
        <f t="shared" si="3"/>
        <v>1.24154703935323E-2</v>
      </c>
      <c r="E22" s="215">
        <f t="shared" si="4"/>
        <v>1.0398574681776853E-2</v>
      </c>
      <c r="F22" s="52">
        <f t="shared" si="5"/>
        <v>-5.8258268103766442E-2</v>
      </c>
      <c r="H22" s="19">
        <v>2493.2559999999994</v>
      </c>
      <c r="I22" s="140">
        <v>2407.7939999999999</v>
      </c>
      <c r="J22" s="247">
        <f t="shared" si="6"/>
        <v>1.5088595973712036E-2</v>
      </c>
      <c r="K22" s="215">
        <f t="shared" si="7"/>
        <v>1.3468473205978181E-2</v>
      </c>
      <c r="L22" s="52">
        <f t="shared" si="0"/>
        <v>-3.4277266353715606E-2</v>
      </c>
      <c r="N22" s="27">
        <f t="shared" si="1"/>
        <v>4.0871374124011304</v>
      </c>
      <c r="O22" s="152">
        <f t="shared" si="2"/>
        <v>4.1912144073136686</v>
      </c>
      <c r="P22" s="52">
        <f t="shared" si="8"/>
        <v>2.5464520619431427E-2</v>
      </c>
    </row>
    <row r="23" spans="1:16" ht="20.100000000000001" customHeight="1" x14ac:dyDescent="0.25">
      <c r="A23" s="8" t="s">
        <v>186</v>
      </c>
      <c r="B23" s="19">
        <v>6631.9400000000014</v>
      </c>
      <c r="C23" s="140">
        <v>7484.9999999999991</v>
      </c>
      <c r="D23" s="247">
        <f t="shared" si="3"/>
        <v>1.3497586938516064E-2</v>
      </c>
      <c r="E23" s="215">
        <f t="shared" si="4"/>
        <v>1.3548342604188744E-2</v>
      </c>
      <c r="F23" s="52">
        <f t="shared" si="5"/>
        <v>0.12862902861002926</v>
      </c>
      <c r="H23" s="19">
        <v>2027.2830000000004</v>
      </c>
      <c r="I23" s="140">
        <v>2387.7890000000002</v>
      </c>
      <c r="J23" s="247">
        <f t="shared" si="6"/>
        <v>1.2268637521126941E-2</v>
      </c>
      <c r="K23" s="215">
        <f t="shared" si="7"/>
        <v>1.3356571271474818E-2</v>
      </c>
      <c r="L23" s="52">
        <f t="shared" si="0"/>
        <v>0.17782717065155668</v>
      </c>
      <c r="N23" s="27">
        <f t="shared" si="1"/>
        <v>3.056847619248666</v>
      </c>
      <c r="O23" s="152">
        <f t="shared" si="2"/>
        <v>3.1900988643954582</v>
      </c>
      <c r="P23" s="52">
        <f t="shared" si="8"/>
        <v>4.3591065615349076E-2</v>
      </c>
    </row>
    <row r="24" spans="1:16" ht="20.100000000000001" customHeight="1" x14ac:dyDescent="0.25">
      <c r="A24" s="8" t="s">
        <v>180</v>
      </c>
      <c r="B24" s="19">
        <v>1072.8</v>
      </c>
      <c r="C24" s="140">
        <v>1067.48</v>
      </c>
      <c r="D24" s="247">
        <f t="shared" si="3"/>
        <v>2.1834050470360151E-3</v>
      </c>
      <c r="E24" s="215">
        <f t="shared" si="4"/>
        <v>1.932209053188965E-3</v>
      </c>
      <c r="F24" s="52">
        <f t="shared" ref="F24:F25" si="9">(C24-B24)/B24</f>
        <v>-4.9589858314689934E-3</v>
      </c>
      <c r="H24" s="19">
        <v>2136.7750000000001</v>
      </c>
      <c r="I24" s="140">
        <v>2264.0820000000003</v>
      </c>
      <c r="J24" s="247">
        <f t="shared" si="6"/>
        <v>1.2931257224179364E-2</v>
      </c>
      <c r="K24" s="215">
        <f t="shared" si="7"/>
        <v>1.2664591635803352E-2</v>
      </c>
      <c r="L24" s="52">
        <f t="shared" si="0"/>
        <v>5.9579038504288119E-2</v>
      </c>
      <c r="N24" s="27">
        <f t="shared" si="1"/>
        <v>19.917738627889637</v>
      </c>
      <c r="O24" s="152">
        <f t="shared" si="2"/>
        <v>21.209596432720055</v>
      </c>
      <c r="P24" s="52">
        <f t="shared" ref="P24:P27" si="10">(O24-N24)/N24</f>
        <v>6.4859662483044395E-2</v>
      </c>
    </row>
    <row r="25" spans="1:16" ht="20.100000000000001" customHeight="1" x14ac:dyDescent="0.25">
      <c r="A25" s="8" t="s">
        <v>184</v>
      </c>
      <c r="B25" s="19">
        <v>8377.119999999999</v>
      </c>
      <c r="C25" s="140">
        <v>7105.2700000000032</v>
      </c>
      <c r="D25" s="247">
        <f t="shared" si="3"/>
        <v>1.7049446390404868E-2</v>
      </c>
      <c r="E25" s="215">
        <f t="shared" si="4"/>
        <v>1.2861006313328552E-2</v>
      </c>
      <c r="F25" s="52">
        <f t="shared" si="9"/>
        <v>-0.15182425463643781</v>
      </c>
      <c r="H25" s="19">
        <v>2413.9199999999992</v>
      </c>
      <c r="I25" s="140">
        <v>2105.6449999999995</v>
      </c>
      <c r="J25" s="247">
        <f t="shared" si="6"/>
        <v>1.4608473254596781E-2</v>
      </c>
      <c r="K25" s="215">
        <f t="shared" si="7"/>
        <v>1.1778342858152284E-2</v>
      </c>
      <c r="L25" s="52">
        <f t="shared" si="0"/>
        <v>-0.12770721482070646</v>
      </c>
      <c r="N25" s="27">
        <f t="shared" si="1"/>
        <v>2.8815631147697527</v>
      </c>
      <c r="O25" s="152">
        <f t="shared" si="2"/>
        <v>2.9634975166320188</v>
      </c>
      <c r="P25" s="52">
        <f t="shared" si="10"/>
        <v>2.8434012582373349E-2</v>
      </c>
    </row>
    <row r="26" spans="1:16" ht="20.100000000000001" customHeight="1" x14ac:dyDescent="0.25">
      <c r="A26" s="8" t="s">
        <v>181</v>
      </c>
      <c r="B26" s="19">
        <v>5315.0599999999995</v>
      </c>
      <c r="C26" s="140">
        <v>5036.9799999999996</v>
      </c>
      <c r="D26" s="247">
        <f t="shared" si="3"/>
        <v>1.0817420608966481E-2</v>
      </c>
      <c r="E26" s="215">
        <f t="shared" si="4"/>
        <v>9.1172652946488481E-3</v>
      </c>
      <c r="F26" s="52">
        <f t="shared" si="5"/>
        <v>-5.2319258860671368E-2</v>
      </c>
      <c r="H26" s="19">
        <v>1961.7030000000004</v>
      </c>
      <c r="I26" s="140">
        <v>1832.69</v>
      </c>
      <c r="J26" s="247">
        <f t="shared" si="6"/>
        <v>1.1871762862465321E-2</v>
      </c>
      <c r="K26" s="215">
        <f t="shared" si="7"/>
        <v>1.0251514938513907E-2</v>
      </c>
      <c r="L26" s="52">
        <f t="shared" si="0"/>
        <v>-6.5765816741882102E-2</v>
      </c>
      <c r="N26" s="27">
        <f t="shared" si="1"/>
        <v>3.6908388616497283</v>
      </c>
      <c r="O26" s="152">
        <f t="shared" si="2"/>
        <v>3.6384698767912522</v>
      </c>
      <c r="P26" s="52">
        <f t="shared" si="10"/>
        <v>-1.4188911199192323E-2</v>
      </c>
    </row>
    <row r="27" spans="1:16" ht="20.100000000000001" customHeight="1" x14ac:dyDescent="0.25">
      <c r="A27" s="8" t="s">
        <v>190</v>
      </c>
      <c r="B27" s="19">
        <v>7453.7</v>
      </c>
      <c r="C27" s="140">
        <v>7349.2800000000007</v>
      </c>
      <c r="D27" s="247">
        <f t="shared" si="3"/>
        <v>1.5170065435395549E-2</v>
      </c>
      <c r="E27" s="215">
        <f t="shared" si="4"/>
        <v>1.330268047215929E-2</v>
      </c>
      <c r="F27" s="52">
        <f t="shared" si="5"/>
        <v>-1.4009149818210978E-2</v>
      </c>
      <c r="H27" s="19">
        <v>1628.7650000000006</v>
      </c>
      <c r="I27" s="140">
        <v>1651.896</v>
      </c>
      <c r="J27" s="247">
        <f t="shared" si="6"/>
        <v>9.8569007840041689E-3</v>
      </c>
      <c r="K27" s="215">
        <f t="shared" si="7"/>
        <v>9.2402078479564831E-3</v>
      </c>
      <c r="L27" s="52">
        <f t="shared" si="0"/>
        <v>1.4201557621878783E-2</v>
      </c>
      <c r="N27" s="27">
        <f t="shared" si="1"/>
        <v>2.1851764895286911</v>
      </c>
      <c r="O27" s="152">
        <f t="shared" si="2"/>
        <v>2.2476977336555413</v>
      </c>
      <c r="P27" s="52">
        <f t="shared" si="10"/>
        <v>2.8611530659628771E-2</v>
      </c>
    </row>
    <row r="28" spans="1:16" ht="20.100000000000001" customHeight="1" x14ac:dyDescent="0.25">
      <c r="A28" s="8" t="s">
        <v>208</v>
      </c>
      <c r="B28" s="19">
        <v>4231.0700000000015</v>
      </c>
      <c r="C28" s="140">
        <v>2752.3200000000011</v>
      </c>
      <c r="D28" s="247">
        <f t="shared" si="3"/>
        <v>8.6112412307631208E-3</v>
      </c>
      <c r="E28" s="215">
        <f t="shared" si="4"/>
        <v>4.981880336187146E-3</v>
      </c>
      <c r="F28" s="52">
        <f t="shared" si="5"/>
        <v>-0.34949788115063091</v>
      </c>
      <c r="H28" s="19">
        <v>2203.2210000000005</v>
      </c>
      <c r="I28" s="140">
        <v>1469.0819999999999</v>
      </c>
      <c r="J28" s="247">
        <f t="shared" si="6"/>
        <v>1.3333372710142007E-2</v>
      </c>
      <c r="K28" s="215">
        <f t="shared" si="7"/>
        <v>8.2176014868318627E-3</v>
      </c>
      <c r="L28" s="52">
        <f t="shared" si="0"/>
        <v>-0.33321169324366479</v>
      </c>
      <c r="N28" s="27">
        <f t="shared" si="1"/>
        <v>5.2072430850824958</v>
      </c>
      <c r="O28" s="152">
        <f t="shared" si="2"/>
        <v>5.3376133589117529</v>
      </c>
      <c r="P28" s="52">
        <f t="shared" si="8"/>
        <v>2.5036333372401368E-2</v>
      </c>
    </row>
    <row r="29" spans="1:16" ht="20.100000000000001" customHeight="1" x14ac:dyDescent="0.25">
      <c r="A29" s="8" t="s">
        <v>187</v>
      </c>
      <c r="B29" s="19">
        <v>4889.8499999999995</v>
      </c>
      <c r="C29" s="140">
        <v>6877.7699999999995</v>
      </c>
      <c r="D29" s="247">
        <f t="shared" si="3"/>
        <v>9.9520163770032231E-3</v>
      </c>
      <c r="E29" s="215">
        <f t="shared" si="4"/>
        <v>1.2449216341056944E-2</v>
      </c>
      <c r="F29" s="52">
        <f>(C29-B29)/B29</f>
        <v>0.40654007791650054</v>
      </c>
      <c r="H29" s="19">
        <v>1022.1649999999997</v>
      </c>
      <c r="I29" s="140">
        <v>1373.4460000000006</v>
      </c>
      <c r="J29" s="247">
        <f t="shared" si="6"/>
        <v>6.1859009678385864E-3</v>
      </c>
      <c r="K29" s="215">
        <f t="shared" si="7"/>
        <v>7.6826425561563475E-3</v>
      </c>
      <c r="L29" s="52">
        <f t="shared" si="0"/>
        <v>0.34366369421766635</v>
      </c>
      <c r="N29" s="27">
        <f t="shared" si="1"/>
        <v>2.0903810955346276</v>
      </c>
      <c r="O29" s="152">
        <f t="shared" si="2"/>
        <v>1.9969350530767978</v>
      </c>
      <c r="P29" s="52">
        <f>(O29-N29)/N29</f>
        <v>-4.4702873871871891E-2</v>
      </c>
    </row>
    <row r="30" spans="1:16" ht="20.100000000000001" customHeight="1" x14ac:dyDescent="0.25">
      <c r="A30" s="8" t="s">
        <v>206</v>
      </c>
      <c r="B30" s="19">
        <v>1592.5599999999997</v>
      </c>
      <c r="C30" s="140">
        <v>1521.35</v>
      </c>
      <c r="D30" s="247">
        <f t="shared" si="3"/>
        <v>3.2412411835455591E-3</v>
      </c>
      <c r="E30" s="215">
        <f t="shared" si="4"/>
        <v>2.7537436233644017E-3</v>
      </c>
      <c r="F30" s="52">
        <f t="shared" si="5"/>
        <v>-4.4714170894660059E-2</v>
      </c>
      <c r="H30" s="19">
        <v>1239.1969999999999</v>
      </c>
      <c r="I30" s="140">
        <v>1282.4480000000001</v>
      </c>
      <c r="J30" s="247">
        <f t="shared" si="6"/>
        <v>7.4993273313434467E-3</v>
      </c>
      <c r="K30" s="215">
        <f t="shared" si="7"/>
        <v>7.1736271981989773E-3</v>
      </c>
      <c r="L30" s="52">
        <f t="shared" si="0"/>
        <v>3.490244085484407E-2</v>
      </c>
      <c r="N30" s="27">
        <f t="shared" si="1"/>
        <v>7.7811636610237613</v>
      </c>
      <c r="O30" s="152">
        <f t="shared" si="2"/>
        <v>8.4296710158740602</v>
      </c>
      <c r="P30" s="52">
        <f t="shared" si="8"/>
        <v>8.3343235421034098E-2</v>
      </c>
    </row>
    <row r="31" spans="1:16" ht="20.100000000000001" customHeight="1" x14ac:dyDescent="0.25">
      <c r="A31" s="8" t="s">
        <v>176</v>
      </c>
      <c r="B31" s="19">
        <v>3951.34</v>
      </c>
      <c r="C31" s="140">
        <v>3231.4900000000007</v>
      </c>
      <c r="D31" s="247">
        <f t="shared" si="3"/>
        <v>8.0419236563714462E-3</v>
      </c>
      <c r="E31" s="215">
        <f t="shared" si="4"/>
        <v>5.8492095714108086E-3</v>
      </c>
      <c r="F31" s="52">
        <f t="shared" si="5"/>
        <v>-0.18217870393334903</v>
      </c>
      <c r="H31" s="19">
        <v>1490.1200000000003</v>
      </c>
      <c r="I31" s="140">
        <v>1146.308</v>
      </c>
      <c r="J31" s="247">
        <f t="shared" si="6"/>
        <v>9.0178540159324954E-3</v>
      </c>
      <c r="K31" s="215">
        <f t="shared" si="7"/>
        <v>6.4121011115562364E-3</v>
      </c>
      <c r="L31" s="52">
        <f t="shared" si="0"/>
        <v>-0.23072772662604371</v>
      </c>
      <c r="N31" s="27">
        <f t="shared" si="1"/>
        <v>3.7711763604245658</v>
      </c>
      <c r="O31" s="152">
        <f t="shared" si="2"/>
        <v>3.5473048036664196</v>
      </c>
      <c r="P31" s="52">
        <f t="shared" si="8"/>
        <v>-5.9363852379723317E-2</v>
      </c>
    </row>
    <row r="32" spans="1:16" ht="20.100000000000001" customHeight="1" thickBot="1" x14ac:dyDescent="0.3">
      <c r="A32" s="8" t="s">
        <v>17</v>
      </c>
      <c r="B32" s="19">
        <f>B33-SUM(B7:B31)</f>
        <v>29898.100000000093</v>
      </c>
      <c r="C32" s="140">
        <f>C33-SUM(C7:C31)</f>
        <v>31094.849999999919</v>
      </c>
      <c r="D32" s="247">
        <f t="shared" si="3"/>
        <v>6.0849797200585094E-2</v>
      </c>
      <c r="E32" s="215">
        <f t="shared" si="4"/>
        <v>5.6283724919954217E-2</v>
      </c>
      <c r="F32" s="52">
        <f t="shared" si="5"/>
        <v>4.0027627173627144E-2</v>
      </c>
      <c r="H32" s="19">
        <f>H33-SUM(H7:H31)</f>
        <v>10298.360999999946</v>
      </c>
      <c r="I32" s="140">
        <f>I33-SUM(I7:I31)</f>
        <v>10151.087999999902</v>
      </c>
      <c r="J32" s="247">
        <f t="shared" si="6"/>
        <v>6.2323246517979818E-2</v>
      </c>
      <c r="K32" s="215">
        <f t="shared" si="7"/>
        <v>5.6782123694770113E-2</v>
      </c>
      <c r="L32" s="52">
        <f t="shared" si="0"/>
        <v>-1.4300625118894694E-2</v>
      </c>
      <c r="N32" s="27">
        <f t="shared" si="1"/>
        <v>3.4444867734069771</v>
      </c>
      <c r="O32" s="152">
        <f t="shared" si="2"/>
        <v>3.2645560277666332</v>
      </c>
      <c r="P32" s="52">
        <f t="shared" si="8"/>
        <v>-5.2237316464528762E-2</v>
      </c>
    </row>
    <row r="33" spans="1:16" ht="26.25" customHeight="1" thickBot="1" x14ac:dyDescent="0.3">
      <c r="A33" s="12" t="s">
        <v>18</v>
      </c>
      <c r="B33" s="17">
        <v>491342.64000000007</v>
      </c>
      <c r="C33" s="145">
        <v>552466.1</v>
      </c>
      <c r="D33" s="243">
        <f>SUM(D7:D32)</f>
        <v>1</v>
      </c>
      <c r="E33" s="244">
        <f>SUM(E7:E32)</f>
        <v>0.99999999999999989</v>
      </c>
      <c r="F33" s="57">
        <f t="shared" si="5"/>
        <v>0.1244008865178074</v>
      </c>
      <c r="G33" s="1"/>
      <c r="H33" s="17">
        <v>165241.08699999994</v>
      </c>
      <c r="I33" s="145">
        <v>178772.6019999999</v>
      </c>
      <c r="J33" s="243">
        <f>SUM(J7:J32)</f>
        <v>1</v>
      </c>
      <c r="K33" s="244">
        <f>SUM(K7:K32)</f>
        <v>1</v>
      </c>
      <c r="L33" s="57">
        <f t="shared" si="0"/>
        <v>8.188953029581536E-2</v>
      </c>
      <c r="N33" s="29">
        <f t="shared" si="1"/>
        <v>3.3630520444958716</v>
      </c>
      <c r="O33" s="146">
        <f t="shared" si="2"/>
        <v>3.2359017503517395</v>
      </c>
      <c r="P33" s="57">
        <f t="shared" si="8"/>
        <v>-3.7808006674244651E-2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51211.96</v>
      </c>
      <c r="C39" s="147">
        <v>56944.12</v>
      </c>
      <c r="D39" s="247">
        <f t="shared" ref="D39:D61" si="11">B39/$B$62</f>
        <v>0.24111726857594795</v>
      </c>
      <c r="E39" s="246">
        <f t="shared" ref="E39:E61" si="12">C39/$C$62</f>
        <v>0.27106986065475258</v>
      </c>
      <c r="F39" s="52">
        <f>(C39-B39)/B39</f>
        <v>0.11193010382730915</v>
      </c>
      <c r="H39" s="39">
        <v>12691.337000000001</v>
      </c>
      <c r="I39" s="147">
        <v>13751.415000000001</v>
      </c>
      <c r="J39" s="247">
        <f t="shared" ref="J39:J61" si="13">H39/$H$62</f>
        <v>0.22321461847204493</v>
      </c>
      <c r="K39" s="246">
        <f t="shared" ref="K39:K61" si="14">I39/$I$62</f>
        <v>0.24521249140462631</v>
      </c>
      <c r="L39" s="52">
        <f t="shared" ref="L39:L62" si="15">(I39-H39)/H39</f>
        <v>8.3527685065805074E-2</v>
      </c>
      <c r="N39" s="27">
        <f t="shared" ref="N39:N62" si="16">(H39/B39)*10</f>
        <v>2.478197866279674</v>
      </c>
      <c r="O39" s="151">
        <f t="shared" ref="O39:O62" si="17">(I39/C39)*10</f>
        <v>2.4148963931657912</v>
      </c>
      <c r="P39" s="61">
        <f t="shared" si="8"/>
        <v>-2.5543349050216227E-2</v>
      </c>
    </row>
    <row r="40" spans="1:16" ht="20.100000000000001" customHeight="1" x14ac:dyDescent="0.25">
      <c r="A40" s="38" t="s">
        <v>171</v>
      </c>
      <c r="B40" s="19">
        <v>34941.440000000002</v>
      </c>
      <c r="C40" s="140">
        <v>36467.69</v>
      </c>
      <c r="D40" s="247">
        <f t="shared" si="11"/>
        <v>0.16451205095275345</v>
      </c>
      <c r="E40" s="215">
        <f t="shared" si="12"/>
        <v>0.17359635457885228</v>
      </c>
      <c r="F40" s="52">
        <f t="shared" ref="F40:F62" si="18">(C40-B40)/B40</f>
        <v>4.3680226115466333E-2</v>
      </c>
      <c r="H40" s="19">
        <v>8077.418999999999</v>
      </c>
      <c r="I40" s="140">
        <v>8066.9569999999985</v>
      </c>
      <c r="J40" s="247">
        <f t="shared" si="13"/>
        <v>0.14206525288264321</v>
      </c>
      <c r="K40" s="215">
        <f t="shared" si="14"/>
        <v>0.14384836935137144</v>
      </c>
      <c r="L40" s="52">
        <f t="shared" si="15"/>
        <v>-1.2952157118505856E-3</v>
      </c>
      <c r="N40" s="27">
        <f t="shared" si="16"/>
        <v>2.3117018073668398</v>
      </c>
      <c r="O40" s="152">
        <f t="shared" si="17"/>
        <v>2.2120833537852267</v>
      </c>
      <c r="P40" s="52">
        <f t="shared" si="8"/>
        <v>-4.3093124409105447E-2</v>
      </c>
    </row>
    <row r="41" spans="1:16" ht="20.100000000000001" customHeight="1" x14ac:dyDescent="0.25">
      <c r="A41" s="38" t="s">
        <v>167</v>
      </c>
      <c r="B41" s="19">
        <v>33808.310000000005</v>
      </c>
      <c r="C41" s="140">
        <v>25292.59</v>
      </c>
      <c r="D41" s="247">
        <f t="shared" si="11"/>
        <v>0.15917702353842555</v>
      </c>
      <c r="E41" s="215">
        <f t="shared" si="12"/>
        <v>0.1203997681744452</v>
      </c>
      <c r="F41" s="52">
        <f t="shared" si="18"/>
        <v>-0.25188245138547311</v>
      </c>
      <c r="H41" s="19">
        <v>8299.9779999999992</v>
      </c>
      <c r="I41" s="140">
        <v>6754.7600000000011</v>
      </c>
      <c r="J41" s="247">
        <f t="shared" si="13"/>
        <v>0.14597960976029289</v>
      </c>
      <c r="K41" s="215">
        <f t="shared" si="14"/>
        <v>0.12044953398907049</v>
      </c>
      <c r="L41" s="52">
        <f t="shared" si="15"/>
        <v>-0.18617133683968778</v>
      </c>
      <c r="N41" s="27">
        <f t="shared" si="16"/>
        <v>2.4550112087826923</v>
      </c>
      <c r="O41" s="152">
        <f t="shared" si="17"/>
        <v>2.6706478063337924</v>
      </c>
      <c r="P41" s="52">
        <f t="shared" si="8"/>
        <v>8.7835280254391454E-2</v>
      </c>
    </row>
    <row r="42" spans="1:16" ht="20.100000000000001" customHeight="1" x14ac:dyDescent="0.25">
      <c r="A42" s="38" t="s">
        <v>177</v>
      </c>
      <c r="B42" s="19">
        <v>24008.939999999995</v>
      </c>
      <c r="C42" s="140">
        <v>19840.48</v>
      </c>
      <c r="D42" s="247">
        <f t="shared" si="11"/>
        <v>0.11303941567953694</v>
      </c>
      <c r="E42" s="215">
        <f t="shared" si="12"/>
        <v>9.4446207069727395E-2</v>
      </c>
      <c r="F42" s="52">
        <f t="shared" si="18"/>
        <v>-0.17362115945143752</v>
      </c>
      <c r="H42" s="19">
        <v>5284.8119999999999</v>
      </c>
      <c r="I42" s="140">
        <v>4866.1079999999993</v>
      </c>
      <c r="J42" s="247">
        <f t="shared" si="13"/>
        <v>9.2949016662033687E-2</v>
      </c>
      <c r="K42" s="215">
        <f t="shared" si="14"/>
        <v>8.6771467963404722E-2</v>
      </c>
      <c r="L42" s="52">
        <f t="shared" si="15"/>
        <v>-7.9227794668949553E-2</v>
      </c>
      <c r="N42" s="27">
        <f t="shared" si="16"/>
        <v>2.2011850585656849</v>
      </c>
      <c r="O42" s="152">
        <f t="shared" si="17"/>
        <v>2.4526160657403446</v>
      </c>
      <c r="P42" s="52">
        <f t="shared" si="8"/>
        <v>0.11422529250607161</v>
      </c>
    </row>
    <row r="43" spans="1:16" ht="20.100000000000001" customHeight="1" x14ac:dyDescent="0.25">
      <c r="A43" s="38" t="s">
        <v>174</v>
      </c>
      <c r="B43" s="19">
        <v>9160.2800000000007</v>
      </c>
      <c r="C43" s="140">
        <v>14177.599999999999</v>
      </c>
      <c r="D43" s="247">
        <f t="shared" si="11"/>
        <v>4.3128630362729424E-2</v>
      </c>
      <c r="E43" s="215">
        <f t="shared" si="12"/>
        <v>6.7489322100663232E-2</v>
      </c>
      <c r="F43" s="52">
        <f t="shared" si="18"/>
        <v>0.54772561537420228</v>
      </c>
      <c r="H43" s="19">
        <v>3157.9970000000003</v>
      </c>
      <c r="I43" s="140">
        <v>4245.5559999999996</v>
      </c>
      <c r="J43" s="247">
        <f t="shared" si="13"/>
        <v>5.5542697785967113E-2</v>
      </c>
      <c r="K43" s="215">
        <f t="shared" si="14"/>
        <v>7.5705908385272316E-2</v>
      </c>
      <c r="L43" s="52">
        <f t="shared" si="15"/>
        <v>0.34438253107903499</v>
      </c>
      <c r="N43" s="27">
        <f t="shared" si="16"/>
        <v>3.4474895963878831</v>
      </c>
      <c r="O43" s="152">
        <f t="shared" si="17"/>
        <v>2.9945519693036902</v>
      </c>
      <c r="P43" s="52">
        <f t="shared" si="8"/>
        <v>-0.13138186916031874</v>
      </c>
    </row>
    <row r="44" spans="1:16" ht="20.100000000000001" customHeight="1" x14ac:dyDescent="0.25">
      <c r="A44" s="38" t="s">
        <v>179</v>
      </c>
      <c r="B44" s="19">
        <v>9203.81</v>
      </c>
      <c r="C44" s="140">
        <v>9085.2100000000009</v>
      </c>
      <c r="D44" s="247">
        <f t="shared" si="11"/>
        <v>4.333357925945415E-2</v>
      </c>
      <c r="E44" s="215">
        <f t="shared" si="12"/>
        <v>4.3248128318062774E-2</v>
      </c>
      <c r="F44" s="52">
        <f t="shared" si="18"/>
        <v>-1.2885967876346703E-2</v>
      </c>
      <c r="H44" s="19">
        <v>3275.5210000000006</v>
      </c>
      <c r="I44" s="140">
        <v>3197.045000000001</v>
      </c>
      <c r="J44" s="247">
        <f t="shared" si="13"/>
        <v>5.7609704187365857E-2</v>
      </c>
      <c r="K44" s="215">
        <f t="shared" si="14"/>
        <v>5.7009069218164364E-2</v>
      </c>
      <c r="L44" s="52">
        <f t="shared" si="15"/>
        <v>-2.3958326018975191E-2</v>
      </c>
      <c r="N44" s="27">
        <f t="shared" si="16"/>
        <v>3.5588750745615139</v>
      </c>
      <c r="O44" s="152">
        <f t="shared" si="17"/>
        <v>3.518955533223779</v>
      </c>
      <c r="P44" s="52">
        <f t="shared" si="8"/>
        <v>-1.1216898739457257E-2</v>
      </c>
    </row>
    <row r="45" spans="1:16" ht="20.100000000000001" customHeight="1" x14ac:dyDescent="0.25">
      <c r="A45" s="38" t="s">
        <v>173</v>
      </c>
      <c r="B45" s="19">
        <v>8737.6</v>
      </c>
      <c r="C45" s="140">
        <v>7258.2400000000007</v>
      </c>
      <c r="D45" s="247">
        <f t="shared" si="11"/>
        <v>4.1138559155111477E-2</v>
      </c>
      <c r="E45" s="215">
        <f t="shared" si="12"/>
        <v>3.455124261115549E-2</v>
      </c>
      <c r="F45" s="52">
        <f t="shared" si="18"/>
        <v>-0.16930965024720743</v>
      </c>
      <c r="H45" s="19">
        <v>3169.5219999999999</v>
      </c>
      <c r="I45" s="140">
        <v>2504.8960000000006</v>
      </c>
      <c r="J45" s="247">
        <f t="shared" si="13"/>
        <v>5.5745398925956563E-2</v>
      </c>
      <c r="K45" s="215">
        <f t="shared" si="14"/>
        <v>4.4666806206450971E-2</v>
      </c>
      <c r="L45" s="52">
        <f t="shared" si="15"/>
        <v>-0.20969281803376008</v>
      </c>
      <c r="N45" s="27">
        <f t="shared" si="16"/>
        <v>3.6274514740889945</v>
      </c>
      <c r="O45" s="152">
        <f t="shared" si="17"/>
        <v>3.4511066043558776</v>
      </c>
      <c r="P45" s="52">
        <f t="shared" si="8"/>
        <v>-4.8613984499242549E-2</v>
      </c>
    </row>
    <row r="46" spans="1:16" ht="20.100000000000001" customHeight="1" x14ac:dyDescent="0.25">
      <c r="A46" s="38" t="s">
        <v>185</v>
      </c>
      <c r="B46" s="19">
        <v>6100.25</v>
      </c>
      <c r="C46" s="140">
        <v>5744.8599999999988</v>
      </c>
      <c r="D46" s="247">
        <f t="shared" si="11"/>
        <v>2.8721330283598332E-2</v>
      </c>
      <c r="E46" s="215">
        <f t="shared" si="12"/>
        <v>2.7347132586842356E-2</v>
      </c>
      <c r="F46" s="52">
        <f t="shared" si="18"/>
        <v>-5.8258268103766442E-2</v>
      </c>
      <c r="H46" s="19">
        <v>2493.2559999999994</v>
      </c>
      <c r="I46" s="140">
        <v>2407.7939999999999</v>
      </c>
      <c r="J46" s="247">
        <f t="shared" si="13"/>
        <v>4.385126537835507E-2</v>
      </c>
      <c r="K46" s="215">
        <f t="shared" si="14"/>
        <v>4.2935302696421478E-2</v>
      </c>
      <c r="L46" s="52">
        <f t="shared" si="15"/>
        <v>-3.4277266353715606E-2</v>
      </c>
      <c r="N46" s="27">
        <f t="shared" si="16"/>
        <v>4.0871374124011304</v>
      </c>
      <c r="O46" s="152">
        <f t="shared" si="17"/>
        <v>4.1912144073136686</v>
      </c>
      <c r="P46" s="52">
        <f t="shared" si="8"/>
        <v>2.5464520619431427E-2</v>
      </c>
    </row>
    <row r="47" spans="1:16" ht="20.100000000000001" customHeight="1" x14ac:dyDescent="0.25">
      <c r="A47" s="38" t="s">
        <v>186</v>
      </c>
      <c r="B47" s="19">
        <v>6631.9400000000014</v>
      </c>
      <c r="C47" s="140">
        <v>7484.9999999999991</v>
      </c>
      <c r="D47" s="247">
        <f t="shared" si="11"/>
        <v>3.1224644754068633E-2</v>
      </c>
      <c r="E47" s="215">
        <f t="shared" si="12"/>
        <v>3.5630683326054083E-2</v>
      </c>
      <c r="F47" s="52">
        <f t="shared" si="18"/>
        <v>0.12862902861002926</v>
      </c>
      <c r="H47" s="19">
        <v>2027.2830000000004</v>
      </c>
      <c r="I47" s="140">
        <v>2387.7890000000002</v>
      </c>
      <c r="J47" s="247">
        <f t="shared" si="13"/>
        <v>3.5655754896419714E-2</v>
      </c>
      <c r="K47" s="215">
        <f t="shared" si="14"/>
        <v>4.2578577523735651E-2</v>
      </c>
      <c r="L47" s="52">
        <f t="shared" si="15"/>
        <v>0.17782717065155668</v>
      </c>
      <c r="N47" s="27">
        <f t="shared" si="16"/>
        <v>3.056847619248666</v>
      </c>
      <c r="O47" s="152">
        <f t="shared" si="17"/>
        <v>3.1900988643954582</v>
      </c>
      <c r="P47" s="52">
        <f t="shared" si="8"/>
        <v>4.3591065615349076E-2</v>
      </c>
    </row>
    <row r="48" spans="1:16" ht="20.100000000000001" customHeight="1" x14ac:dyDescent="0.25">
      <c r="A48" s="38" t="s">
        <v>184</v>
      </c>
      <c r="B48" s="19">
        <v>8377.119999999999</v>
      </c>
      <c r="C48" s="140">
        <v>7105.2700000000032</v>
      </c>
      <c r="D48" s="247">
        <f t="shared" si="11"/>
        <v>3.9441339345983727E-2</v>
      </c>
      <c r="E48" s="215">
        <f t="shared" si="12"/>
        <v>3.3823062834483955E-2</v>
      </c>
      <c r="F48" s="52">
        <f t="shared" si="18"/>
        <v>-0.15182425463643781</v>
      </c>
      <c r="H48" s="19">
        <v>2413.9199999999992</v>
      </c>
      <c r="I48" s="140">
        <v>2105.6449999999995</v>
      </c>
      <c r="J48" s="247">
        <f t="shared" si="13"/>
        <v>4.2455907665365632E-2</v>
      </c>
      <c r="K48" s="215">
        <f t="shared" si="14"/>
        <v>3.7547441951515118E-2</v>
      </c>
      <c r="L48" s="52">
        <f t="shared" si="15"/>
        <v>-0.12770721482070646</v>
      </c>
      <c r="N48" s="27">
        <f t="shared" si="16"/>
        <v>2.8815631147697527</v>
      </c>
      <c r="O48" s="152">
        <f t="shared" si="17"/>
        <v>2.9634975166320188</v>
      </c>
      <c r="P48" s="52">
        <f t="shared" si="8"/>
        <v>2.8434012582373349E-2</v>
      </c>
    </row>
    <row r="49" spans="1:16" ht="20.100000000000001" customHeight="1" x14ac:dyDescent="0.25">
      <c r="A49" s="38" t="s">
        <v>190</v>
      </c>
      <c r="B49" s="19">
        <v>7453.7</v>
      </c>
      <c r="C49" s="140">
        <v>7349.2800000000007</v>
      </c>
      <c r="D49" s="247">
        <f t="shared" si="11"/>
        <v>3.5093673133864495E-2</v>
      </c>
      <c r="E49" s="215">
        <f t="shared" si="12"/>
        <v>3.4984618350634974E-2</v>
      </c>
      <c r="F49" s="52">
        <f t="shared" si="18"/>
        <v>-1.4009149818210978E-2</v>
      </c>
      <c r="H49" s="19">
        <v>1628.7650000000006</v>
      </c>
      <c r="I49" s="140">
        <v>1651.896</v>
      </c>
      <c r="J49" s="247">
        <f t="shared" si="13"/>
        <v>2.8646639676782704E-2</v>
      </c>
      <c r="K49" s="215">
        <f t="shared" si="14"/>
        <v>2.9456280222896085E-2</v>
      </c>
      <c r="L49" s="52">
        <f t="shared" si="15"/>
        <v>1.4201557621878783E-2</v>
      </c>
      <c r="N49" s="27">
        <f t="shared" si="16"/>
        <v>2.1851764895286911</v>
      </c>
      <c r="O49" s="152">
        <f t="shared" si="17"/>
        <v>2.2476977336555413</v>
      </c>
      <c r="P49" s="52">
        <f t="shared" si="8"/>
        <v>2.8611530659628771E-2</v>
      </c>
    </row>
    <row r="50" spans="1:16" ht="20.100000000000001" customHeight="1" x14ac:dyDescent="0.25">
      <c r="A50" s="38" t="s">
        <v>176</v>
      </c>
      <c r="B50" s="19">
        <v>3951.34</v>
      </c>
      <c r="C50" s="140">
        <v>3231.4900000000007</v>
      </c>
      <c r="D50" s="247">
        <f t="shared" si="11"/>
        <v>1.860378528794614E-2</v>
      </c>
      <c r="E50" s="215">
        <f t="shared" si="12"/>
        <v>1.5382791831838416E-2</v>
      </c>
      <c r="F50" s="52">
        <f t="shared" si="18"/>
        <v>-0.18217870393334903</v>
      </c>
      <c r="H50" s="19">
        <v>1490.1200000000003</v>
      </c>
      <c r="I50" s="140">
        <v>1146.308</v>
      </c>
      <c r="J50" s="247">
        <f t="shared" si="13"/>
        <v>2.6208158153673142E-2</v>
      </c>
      <c r="K50" s="215">
        <f t="shared" si="14"/>
        <v>2.0440735778612919E-2</v>
      </c>
      <c r="L50" s="52">
        <f t="shared" si="15"/>
        <v>-0.23072772662604371</v>
      </c>
      <c r="N50" s="27">
        <f t="shared" si="16"/>
        <v>3.7711763604245658</v>
      </c>
      <c r="O50" s="152">
        <f t="shared" si="17"/>
        <v>3.5473048036664196</v>
      </c>
      <c r="P50" s="52">
        <f t="shared" si="8"/>
        <v>-5.9363852379723317E-2</v>
      </c>
    </row>
    <row r="51" spans="1:16" ht="20.100000000000001" customHeight="1" x14ac:dyDescent="0.25">
      <c r="A51" s="38" t="s">
        <v>192</v>
      </c>
      <c r="B51" s="19">
        <v>1914.75</v>
      </c>
      <c r="C51" s="140">
        <v>2728.83</v>
      </c>
      <c r="D51" s="247">
        <f t="shared" si="11"/>
        <v>9.015067769438943E-3</v>
      </c>
      <c r="E51" s="215">
        <f t="shared" si="12"/>
        <v>1.298999032473429E-2</v>
      </c>
      <c r="F51" s="52">
        <f t="shared" si="18"/>
        <v>0.425162553858206</v>
      </c>
      <c r="H51" s="19">
        <v>566.28399999999999</v>
      </c>
      <c r="I51" s="140">
        <v>721.70200000000034</v>
      </c>
      <c r="J51" s="247">
        <f t="shared" si="13"/>
        <v>9.9597754757299005E-3</v>
      </c>
      <c r="K51" s="215">
        <f t="shared" si="14"/>
        <v>1.2869246217331211E-2</v>
      </c>
      <c r="L51" s="52">
        <f t="shared" si="15"/>
        <v>0.27445239491138784</v>
      </c>
      <c r="N51" s="27">
        <f t="shared" si="16"/>
        <v>2.9574827000913957</v>
      </c>
      <c r="O51" s="152">
        <f t="shared" si="17"/>
        <v>2.6447305255365867</v>
      </c>
      <c r="P51" s="52">
        <f t="shared" si="8"/>
        <v>-0.10574945190554924</v>
      </c>
    </row>
    <row r="52" spans="1:16" ht="20.100000000000001" customHeight="1" x14ac:dyDescent="0.25">
      <c r="A52" s="38" t="s">
        <v>194</v>
      </c>
      <c r="B52" s="19">
        <v>2070.2999999999997</v>
      </c>
      <c r="C52" s="140">
        <v>2500.9799999999996</v>
      </c>
      <c r="D52" s="247">
        <f t="shared" si="11"/>
        <v>9.7474316767564642E-3</v>
      </c>
      <c r="E52" s="215">
        <f t="shared" si="12"/>
        <v>1.1905360906452202E-2</v>
      </c>
      <c r="F52" s="52">
        <f t="shared" si="18"/>
        <v>0.20802782205477463</v>
      </c>
      <c r="H52" s="19">
        <v>551.32100000000003</v>
      </c>
      <c r="I52" s="140">
        <v>642.74200000000019</v>
      </c>
      <c r="J52" s="247">
        <f t="shared" si="13"/>
        <v>9.6966069587960894E-3</v>
      </c>
      <c r="K52" s="215">
        <f t="shared" si="14"/>
        <v>1.1461247235313046E-2</v>
      </c>
      <c r="L52" s="52">
        <f t="shared" si="15"/>
        <v>0.16582172636268191</v>
      </c>
      <c r="N52" s="27">
        <f t="shared" si="16"/>
        <v>2.6630005313239629</v>
      </c>
      <c r="O52" s="152">
        <f t="shared" si="17"/>
        <v>2.5699605754544228</v>
      </c>
      <c r="P52" s="52">
        <f t="shared" si="8"/>
        <v>-3.4938016262161024E-2</v>
      </c>
    </row>
    <row r="53" spans="1:16" ht="20.100000000000001" customHeight="1" x14ac:dyDescent="0.25">
      <c r="A53" s="38" t="s">
        <v>196</v>
      </c>
      <c r="B53" s="19">
        <v>603.86</v>
      </c>
      <c r="C53" s="140">
        <v>986.64999999999975</v>
      </c>
      <c r="D53" s="247">
        <f t="shared" si="11"/>
        <v>2.8431068407120509E-3</v>
      </c>
      <c r="E53" s="215">
        <f t="shared" si="12"/>
        <v>4.6967286177222786E-3</v>
      </c>
      <c r="F53" s="52">
        <f t="shared" si="18"/>
        <v>0.63390520981684451</v>
      </c>
      <c r="H53" s="19">
        <v>241.67699999999996</v>
      </c>
      <c r="I53" s="140">
        <v>353.06000000000006</v>
      </c>
      <c r="J53" s="247">
        <f t="shared" si="13"/>
        <v>4.2506033326881474E-3</v>
      </c>
      <c r="K53" s="215">
        <f t="shared" si="14"/>
        <v>6.2956955495356206E-3</v>
      </c>
      <c r="L53" s="52">
        <f t="shared" si="15"/>
        <v>0.46087546601455709</v>
      </c>
      <c r="N53" s="27">
        <f t="shared" si="16"/>
        <v>4.0022024972675778</v>
      </c>
      <c r="O53" s="152">
        <f t="shared" si="17"/>
        <v>3.5783712562712222</v>
      </c>
      <c r="P53" s="52">
        <f t="shared" si="8"/>
        <v>-0.10589949940956704</v>
      </c>
    </row>
    <row r="54" spans="1:16" ht="20.100000000000001" customHeight="1" x14ac:dyDescent="0.25">
      <c r="A54" s="38" t="s">
        <v>191</v>
      </c>
      <c r="B54" s="19">
        <v>1347.6100000000001</v>
      </c>
      <c r="C54" s="140">
        <v>777</v>
      </c>
      <c r="D54" s="247">
        <f t="shared" si="11"/>
        <v>6.3448468347166026E-3</v>
      </c>
      <c r="E54" s="215">
        <f t="shared" si="12"/>
        <v>3.698736265109422E-3</v>
      </c>
      <c r="F54" s="52">
        <f>(C54-B54)/B54</f>
        <v>-0.42342369083043319</v>
      </c>
      <c r="H54" s="19">
        <v>435.60200000000015</v>
      </c>
      <c r="I54" s="140">
        <v>274.71899999999999</v>
      </c>
      <c r="J54" s="247">
        <f t="shared" si="13"/>
        <v>7.6613468096907158E-3</v>
      </c>
      <c r="K54" s="215">
        <f t="shared" si="14"/>
        <v>4.8987344521409272E-3</v>
      </c>
      <c r="L54" s="52">
        <f t="shared" si="15"/>
        <v>-0.3693348515387902</v>
      </c>
      <c r="N54" s="27">
        <f t="shared" si="16"/>
        <v>3.2324040338080016</v>
      </c>
      <c r="O54" s="152">
        <f t="shared" si="17"/>
        <v>3.5356370656370655</v>
      </c>
      <c r="P54" s="52">
        <f t="shared" si="8"/>
        <v>9.3810374154196893E-2</v>
      </c>
    </row>
    <row r="55" spans="1:16" ht="20.100000000000001" customHeight="1" x14ac:dyDescent="0.25">
      <c r="A55" s="38" t="s">
        <v>183</v>
      </c>
      <c r="B55" s="19">
        <v>1196.1899999999998</v>
      </c>
      <c r="C55" s="140">
        <v>742.1099999999999</v>
      </c>
      <c r="D55" s="247">
        <f t="shared" si="11"/>
        <v>5.6319278836010796E-3</v>
      </c>
      <c r="E55" s="215">
        <f t="shared" si="12"/>
        <v>3.5326501540545079E-3</v>
      </c>
      <c r="F55" s="52">
        <f>(C55-B55)/B55</f>
        <v>-0.37960524665813961</v>
      </c>
      <c r="H55" s="19">
        <v>416.93299999999994</v>
      </c>
      <c r="I55" s="140">
        <v>266.15299999999991</v>
      </c>
      <c r="J55" s="247">
        <f t="shared" si="13"/>
        <v>7.3329973448349132E-3</v>
      </c>
      <c r="K55" s="215">
        <f t="shared" si="14"/>
        <v>4.7459872474807487E-3</v>
      </c>
      <c r="L55" s="52">
        <f t="shared" si="15"/>
        <v>-0.36164083917559908</v>
      </c>
      <c r="N55" s="27">
        <f t="shared" ref="N55:N56" si="19">(H55/B55)*10</f>
        <v>3.4855081550589788</v>
      </c>
      <c r="O55" s="152">
        <f t="shared" ref="O55:O56" si="20">(I55/C55)*10</f>
        <v>3.586435973103717</v>
      </c>
      <c r="P55" s="52">
        <f t="shared" ref="P55:P56" si="21">(O55-N55)/N55</f>
        <v>2.8956414260069445E-2</v>
      </c>
    </row>
    <row r="56" spans="1:16" ht="20.100000000000001" customHeight="1" x14ac:dyDescent="0.25">
      <c r="A56" s="38" t="s">
        <v>193</v>
      </c>
      <c r="B56" s="19">
        <v>497.04</v>
      </c>
      <c r="C56" s="140">
        <v>528.88000000000022</v>
      </c>
      <c r="D56" s="247">
        <f t="shared" si="11"/>
        <v>2.3401745836907858E-3</v>
      </c>
      <c r="E56" s="215">
        <f t="shared" si="12"/>
        <v>2.5176160050078148E-3</v>
      </c>
      <c r="F56" s="52">
        <f t="shared" si="18"/>
        <v>6.4059230645421295E-2</v>
      </c>
      <c r="H56" s="19">
        <v>163.179</v>
      </c>
      <c r="I56" s="140">
        <v>185.31799999999996</v>
      </c>
      <c r="J56" s="247">
        <f t="shared" si="13"/>
        <v>2.8699843229795111E-3</v>
      </c>
      <c r="K56" s="215">
        <f t="shared" si="14"/>
        <v>3.3045536391798605E-3</v>
      </c>
      <c r="L56" s="52">
        <f t="shared" si="15"/>
        <v>0.1356730951899445</v>
      </c>
      <c r="N56" s="27">
        <f t="shared" si="19"/>
        <v>3.2830154514727186</v>
      </c>
      <c r="O56" s="152">
        <f t="shared" si="20"/>
        <v>3.5039706549689886</v>
      </c>
      <c r="P56" s="52">
        <f t="shared" si="21"/>
        <v>6.7302517079885327E-2</v>
      </c>
    </row>
    <row r="57" spans="1:16" ht="20.100000000000001" customHeight="1" x14ac:dyDescent="0.25">
      <c r="A57" s="38" t="s">
        <v>195</v>
      </c>
      <c r="B57" s="19">
        <v>324.2700000000001</v>
      </c>
      <c r="C57" s="140">
        <v>517.49999999999989</v>
      </c>
      <c r="D57" s="247">
        <f t="shared" si="11"/>
        <v>1.5267350962767812E-3</v>
      </c>
      <c r="E57" s="215">
        <f t="shared" si="12"/>
        <v>2.4634440375728771E-3</v>
      </c>
      <c r="F57" s="52">
        <f t="shared" ref="F57:F58" si="22">(C57-B57)/B57</f>
        <v>0.5958923119622529</v>
      </c>
      <c r="H57" s="19">
        <v>110.65600000000002</v>
      </c>
      <c r="I57" s="140">
        <v>139.31300000000005</v>
      </c>
      <c r="J57" s="247">
        <f t="shared" si="13"/>
        <v>1.9462123511212891E-3</v>
      </c>
      <c r="K57" s="215">
        <f t="shared" si="14"/>
        <v>2.4842016487068939E-3</v>
      </c>
      <c r="L57" s="52">
        <f t="shared" si="15"/>
        <v>0.25897375650665144</v>
      </c>
      <c r="N57" s="27">
        <f t="shared" si="16"/>
        <v>3.4124649212076354</v>
      </c>
      <c r="O57" s="152">
        <f t="shared" si="17"/>
        <v>2.6920386473429962</v>
      </c>
      <c r="P57" s="52">
        <f t="shared" ref="P57:P58" si="23">(O57-N57)/N57</f>
        <v>-0.21111609657504932</v>
      </c>
    </row>
    <row r="58" spans="1:16" ht="20.100000000000001" customHeight="1" x14ac:dyDescent="0.25">
      <c r="A58" s="38" t="s">
        <v>197</v>
      </c>
      <c r="B58" s="19">
        <v>120.02000000000004</v>
      </c>
      <c r="C58" s="140">
        <v>345.24</v>
      </c>
      <c r="D58" s="247">
        <f t="shared" si="11"/>
        <v>5.6508078531822021E-4</v>
      </c>
      <c r="E58" s="215">
        <f t="shared" si="12"/>
        <v>1.6434384918486188E-3</v>
      </c>
      <c r="F58" s="52">
        <f t="shared" si="22"/>
        <v>1.8765205799033486</v>
      </c>
      <c r="H58" s="19">
        <v>50.753999999999991</v>
      </c>
      <c r="I58" s="140">
        <v>138.61499999999995</v>
      </c>
      <c r="J58" s="247">
        <f t="shared" si="13"/>
        <v>8.9265888581558945E-4</v>
      </c>
      <c r="K58" s="215">
        <f t="shared" si="14"/>
        <v>2.4717550518293763E-3</v>
      </c>
      <c r="L58" s="52">
        <f t="shared" si="15"/>
        <v>1.7311147889821488</v>
      </c>
      <c r="N58" s="27">
        <f t="shared" si="16"/>
        <v>4.2287952007998646</v>
      </c>
      <c r="O58" s="152">
        <f t="shared" si="17"/>
        <v>4.0150330205074711</v>
      </c>
      <c r="P58" s="52">
        <f t="shared" si="23"/>
        <v>-5.0549191942887414E-2</v>
      </c>
    </row>
    <row r="59" spans="1:16" ht="20.100000000000001" customHeight="1" x14ac:dyDescent="0.25">
      <c r="A59" s="38" t="s">
        <v>189</v>
      </c>
      <c r="B59" s="19">
        <v>127.10999999999999</v>
      </c>
      <c r="C59" s="140">
        <v>269.2700000000001</v>
      </c>
      <c r="D59" s="247">
        <f t="shared" si="11"/>
        <v>5.9846207816862979E-4</v>
      </c>
      <c r="E59" s="215">
        <f t="shared" si="12"/>
        <v>1.2818001468545873E-3</v>
      </c>
      <c r="F59" s="52">
        <f t="shared" ref="F59:F60" si="24">(C59-B59)/B59</f>
        <v>1.1184013846274889</v>
      </c>
      <c r="H59" s="19">
        <v>66.323999999999998</v>
      </c>
      <c r="I59" s="140">
        <v>101.15899999999998</v>
      </c>
      <c r="J59" s="247">
        <f t="shared" si="13"/>
        <v>1.1665032892547024E-3</v>
      </c>
      <c r="K59" s="215">
        <f t="shared" si="14"/>
        <v>1.8038471254049554E-3</v>
      </c>
      <c r="L59" s="52">
        <f t="shared" si="15"/>
        <v>0.52522465472528768</v>
      </c>
      <c r="N59" s="27">
        <f t="shared" si="16"/>
        <v>5.2178428133113055</v>
      </c>
      <c r="O59" s="152">
        <f t="shared" si="17"/>
        <v>3.7567868681992027</v>
      </c>
      <c r="P59" s="52">
        <f t="shared" ref="P59" si="25">(O59-N59)/N59</f>
        <v>-0.28001149083770488</v>
      </c>
    </row>
    <row r="60" spans="1:16" ht="20.100000000000001" customHeight="1" x14ac:dyDescent="0.25">
      <c r="A60" s="38" t="s">
        <v>198</v>
      </c>
      <c r="B60" s="19">
        <v>375.96000000000009</v>
      </c>
      <c r="C60" s="140">
        <v>424.77000000000004</v>
      </c>
      <c r="D60" s="247">
        <f t="shared" si="11"/>
        <v>1.770103083221447E-3</v>
      </c>
      <c r="E60" s="215">
        <f t="shared" si="12"/>
        <v>2.0220234277098189E-3</v>
      </c>
      <c r="F60" s="52">
        <f t="shared" si="24"/>
        <v>0.12982764123842944</v>
      </c>
      <c r="H60" s="19">
        <v>131.99600000000004</v>
      </c>
      <c r="I60" s="140">
        <v>69.95799999999997</v>
      </c>
      <c r="J60" s="247">
        <f t="shared" si="13"/>
        <v>2.3215392341906964E-3</v>
      </c>
      <c r="K60" s="215">
        <f t="shared" si="14"/>
        <v>1.2474771122597086E-3</v>
      </c>
      <c r="L60" s="52">
        <f t="shared" si="15"/>
        <v>-0.46999909088154224</v>
      </c>
      <c r="N60" s="27">
        <f t="shared" ref="N60" si="26">(H60/B60)*10</f>
        <v>3.5109054154697312</v>
      </c>
      <c r="O60" s="152">
        <f t="shared" ref="O60" si="27">(I60/C60)*10</f>
        <v>1.6469618852555492</v>
      </c>
      <c r="P60" s="52">
        <f t="shared" ref="P60" si="28">(O60-N60)/N60</f>
        <v>-0.53090109519934225</v>
      </c>
    </row>
    <row r="61" spans="1:16" ht="20.100000000000001" customHeight="1" thickBot="1" x14ac:dyDescent="0.3">
      <c r="A61" s="8" t="s">
        <v>17</v>
      </c>
      <c r="B61" s="19">
        <f>B62-SUM(B39:B60)</f>
        <v>230.61000000004424</v>
      </c>
      <c r="C61" s="140">
        <f>C62-SUM(C39:C60)</f>
        <v>268.69000000003143</v>
      </c>
      <c r="D61" s="247">
        <f t="shared" si="11"/>
        <v>1.0857630386790513E-3</v>
      </c>
      <c r="E61" s="215">
        <f t="shared" si="12"/>
        <v>1.2790391854213216E-3</v>
      </c>
      <c r="F61" s="52">
        <f t="shared" si="18"/>
        <v>0.16512727115033993</v>
      </c>
      <c r="H61" s="19">
        <f>H62-SUM(H39:H60)</f>
        <v>112.44900000000052</v>
      </c>
      <c r="I61" s="140">
        <f>I62-SUM(I39:I60)</f>
        <v>100.67800000002171</v>
      </c>
      <c r="J61" s="247">
        <f t="shared" si="13"/>
        <v>1.9777475479977481E-3</v>
      </c>
      <c r="K61" s="215">
        <f t="shared" si="14"/>
        <v>1.7952700292762811E-3</v>
      </c>
      <c r="L61" s="52">
        <f t="shared" si="15"/>
        <v>-0.10467856539390086</v>
      </c>
      <c r="N61" s="27">
        <f t="shared" si="16"/>
        <v>4.8761545466362675</v>
      </c>
      <c r="O61" s="152">
        <f t="shared" si="17"/>
        <v>3.7469946778819434</v>
      </c>
      <c r="P61" s="52">
        <f t="shared" si="8"/>
        <v>-0.2315676949848228</v>
      </c>
    </row>
    <row r="62" spans="1:16" ht="26.25" customHeight="1" thickBot="1" x14ac:dyDescent="0.3">
      <c r="A62" s="12" t="s">
        <v>18</v>
      </c>
      <c r="B62" s="17">
        <v>212394.40999999997</v>
      </c>
      <c r="C62" s="145">
        <v>210071.74999999994</v>
      </c>
      <c r="D62" s="253">
        <f>SUM(D39:D61)</f>
        <v>1.0000000000000002</v>
      </c>
      <c r="E62" s="254">
        <f>SUM(E39:E61)</f>
        <v>1.0000000000000007</v>
      </c>
      <c r="F62" s="57">
        <f t="shared" si="18"/>
        <v>-1.0935598540470217E-2</v>
      </c>
      <c r="G62" s="1"/>
      <c r="H62" s="17">
        <v>56857.10500000001</v>
      </c>
      <c r="I62" s="145">
        <v>56079.585999999996</v>
      </c>
      <c r="J62" s="253">
        <f>SUM(J39:J61)</f>
        <v>0.99999999999999967</v>
      </c>
      <c r="K62" s="254">
        <f>SUM(K39:K61)</f>
        <v>1.0000000000000007</v>
      </c>
      <c r="L62" s="57">
        <f t="shared" si="15"/>
        <v>-1.3674966391623609E-2</v>
      </c>
      <c r="M62" s="1"/>
      <c r="N62" s="29">
        <f t="shared" si="16"/>
        <v>2.676958635587444</v>
      </c>
      <c r="O62" s="146">
        <f t="shared" si="17"/>
        <v>2.6695443818600078</v>
      </c>
      <c r="P62" s="57">
        <f t="shared" si="8"/>
        <v>-2.769655693917432E-3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166</v>
      </c>
      <c r="B68" s="39">
        <v>66953.349999999991</v>
      </c>
      <c r="C68" s="147">
        <v>70851.33</v>
      </c>
      <c r="D68" s="247">
        <f>B68/$B$96</f>
        <v>0.24002070204926554</v>
      </c>
      <c r="E68" s="246">
        <f>C68/$C$96</f>
        <v>0.20692902788845657</v>
      </c>
      <c r="F68" s="61">
        <f t="shared" ref="F68:F75" si="29">(C68-B68)/B68</f>
        <v>5.8219342273389027E-2</v>
      </c>
      <c r="H68" s="19">
        <v>24166.550999999996</v>
      </c>
      <c r="I68" s="147">
        <v>24770.651999999995</v>
      </c>
      <c r="J68" s="245">
        <f>H68/$H$96</f>
        <v>0.22297161032522317</v>
      </c>
      <c r="K68" s="246">
        <f>I68/$I$96</f>
        <v>0.2018912959153274</v>
      </c>
      <c r="L68" s="61">
        <f t="shared" ref="L68:L96" si="30">(I68-H68)/H68</f>
        <v>2.4997402401360412E-2</v>
      </c>
      <c r="N68" s="41">
        <f t="shared" ref="N68:N96" si="31">(H68/B68)*10</f>
        <v>3.609461065054997</v>
      </c>
      <c r="O68" s="149">
        <f t="shared" ref="O68:O96" si="32">(I68/C68)*10</f>
        <v>3.4961449559239033</v>
      </c>
      <c r="P68" s="61">
        <f t="shared" si="8"/>
        <v>-3.1394190736163848E-2</v>
      </c>
    </row>
    <row r="69" spans="1:16" ht="20.100000000000001" customHeight="1" x14ac:dyDescent="0.25">
      <c r="A69" s="38" t="s">
        <v>165</v>
      </c>
      <c r="B69" s="19">
        <v>49325.589999999975</v>
      </c>
      <c r="C69" s="140">
        <v>57869.84</v>
      </c>
      <c r="D69" s="247">
        <f t="shared" ref="D69:D95" si="33">B69/$B$96</f>
        <v>0.17682704063044236</v>
      </c>
      <c r="E69" s="215">
        <f t="shared" ref="E69:E95" si="34">C69/$C$96</f>
        <v>0.16901517212535769</v>
      </c>
      <c r="F69" s="52">
        <f t="shared" si="29"/>
        <v>0.17322144550120994</v>
      </c>
      <c r="H69" s="19">
        <v>21247.091000000004</v>
      </c>
      <c r="I69" s="140">
        <v>24717.711000000007</v>
      </c>
      <c r="J69" s="214">
        <f t="shared" ref="J69:J96" si="35">H69/$H$96</f>
        <v>0.19603534219659885</v>
      </c>
      <c r="K69" s="215">
        <f t="shared" ref="K69:K96" si="36">I69/$I$96</f>
        <v>0.20145980436245867</v>
      </c>
      <c r="L69" s="52">
        <f t="shared" si="30"/>
        <v>0.16334565517698407</v>
      </c>
      <c r="N69" s="40">
        <f t="shared" si="31"/>
        <v>4.3075188761046777</v>
      </c>
      <c r="O69" s="143">
        <f t="shared" si="32"/>
        <v>4.2712596060400383</v>
      </c>
      <c r="P69" s="52">
        <f t="shared" si="8"/>
        <v>-8.4176694537039139E-3</v>
      </c>
    </row>
    <row r="70" spans="1:16" ht="20.100000000000001" customHeight="1" x14ac:dyDescent="0.25">
      <c r="A70" s="38" t="s">
        <v>170</v>
      </c>
      <c r="B70" s="19">
        <v>38907.35</v>
      </c>
      <c r="C70" s="140">
        <v>38281.449999999997</v>
      </c>
      <c r="D70" s="247">
        <f t="shared" si="33"/>
        <v>0.13947874844016755</v>
      </c>
      <c r="E70" s="215">
        <f t="shared" si="34"/>
        <v>0.11180514514915323</v>
      </c>
      <c r="F70" s="52">
        <f t="shared" si="29"/>
        <v>-1.6086934730841385E-2</v>
      </c>
      <c r="H70" s="19">
        <v>16273.811000000003</v>
      </c>
      <c r="I70" s="140">
        <v>16098.616000000002</v>
      </c>
      <c r="J70" s="214">
        <f t="shared" si="35"/>
        <v>0.15014959498350972</v>
      </c>
      <c r="K70" s="215">
        <f t="shared" si="36"/>
        <v>0.13121053279837872</v>
      </c>
      <c r="L70" s="52">
        <f t="shared" si="30"/>
        <v>-1.0765456229029666E-2</v>
      </c>
      <c r="N70" s="40">
        <f t="shared" si="31"/>
        <v>4.1827086655863237</v>
      </c>
      <c r="O70" s="143">
        <f t="shared" si="32"/>
        <v>4.2053307803126589</v>
      </c>
      <c r="P70" s="52">
        <f t="shared" si="8"/>
        <v>5.4084844379578894E-3</v>
      </c>
    </row>
    <row r="71" spans="1:16" ht="20.100000000000001" customHeight="1" x14ac:dyDescent="0.25">
      <c r="A71" s="38" t="s">
        <v>175</v>
      </c>
      <c r="B71" s="19">
        <v>22640.420000000002</v>
      </c>
      <c r="C71" s="140">
        <v>71198.58</v>
      </c>
      <c r="D71" s="247">
        <f t="shared" si="33"/>
        <v>8.116351912324378E-2</v>
      </c>
      <c r="E71" s="215">
        <f t="shared" si="34"/>
        <v>0.20794320934326152</v>
      </c>
      <c r="F71" s="52">
        <f t="shared" si="29"/>
        <v>2.1447552651408408</v>
      </c>
      <c r="H71" s="19">
        <v>4453.7929999999997</v>
      </c>
      <c r="I71" s="140">
        <v>14467.785000000002</v>
      </c>
      <c r="J71" s="214">
        <f t="shared" si="35"/>
        <v>4.1092723461664295E-2</v>
      </c>
      <c r="K71" s="215">
        <f t="shared" si="36"/>
        <v>0.11791857003498883</v>
      </c>
      <c r="L71" s="52">
        <f t="shared" si="30"/>
        <v>2.2484188196442902</v>
      </c>
      <c r="N71" s="40">
        <f t="shared" si="31"/>
        <v>1.9671865627934462</v>
      </c>
      <c r="O71" s="143">
        <f t="shared" si="32"/>
        <v>2.0320328017777882</v>
      </c>
      <c r="P71" s="52">
        <f t="shared" si="8"/>
        <v>3.2963949739601227E-2</v>
      </c>
    </row>
    <row r="72" spans="1:16" ht="20.100000000000001" customHeight="1" x14ac:dyDescent="0.25">
      <c r="A72" s="38" t="s">
        <v>168</v>
      </c>
      <c r="B72" s="19">
        <v>31144.889999999996</v>
      </c>
      <c r="C72" s="140">
        <v>35243.65</v>
      </c>
      <c r="D72" s="247">
        <f t="shared" si="33"/>
        <v>0.11165114759824789</v>
      </c>
      <c r="E72" s="215">
        <f t="shared" si="34"/>
        <v>0.10293291930780978</v>
      </c>
      <c r="F72" s="52">
        <f t="shared" si="29"/>
        <v>0.13160296921902778</v>
      </c>
      <c r="H72" s="19">
        <v>11455.302999999998</v>
      </c>
      <c r="I72" s="140">
        <v>12989.259000000004</v>
      </c>
      <c r="J72" s="214">
        <f t="shared" si="35"/>
        <v>0.10569184475986498</v>
      </c>
      <c r="K72" s="215">
        <f t="shared" si="36"/>
        <v>0.10586795747200481</v>
      </c>
      <c r="L72" s="52">
        <f t="shared" si="30"/>
        <v>0.13390793765996464</v>
      </c>
      <c r="N72" s="40">
        <f t="shared" si="31"/>
        <v>3.6780682160059004</v>
      </c>
      <c r="O72" s="143">
        <f t="shared" si="32"/>
        <v>3.6855600938041326</v>
      </c>
      <c r="P72" s="52">
        <f t="shared" ref="P72:P75" si="37">(O72-N72)/N72</f>
        <v>2.0369056141019163E-3</v>
      </c>
    </row>
    <row r="73" spans="1:16" ht="20.100000000000001" customHeight="1" x14ac:dyDescent="0.25">
      <c r="A73" s="38" t="s">
        <v>178</v>
      </c>
      <c r="B73" s="19">
        <v>19926.570000000003</v>
      </c>
      <c r="C73" s="140">
        <v>17595.830000000002</v>
      </c>
      <c r="D73" s="247">
        <f t="shared" si="33"/>
        <v>7.1434652946175722E-2</v>
      </c>
      <c r="E73" s="215">
        <f t="shared" si="34"/>
        <v>5.1390538424480402E-2</v>
      </c>
      <c r="F73" s="52">
        <f t="shared" si="29"/>
        <v>-0.11696644229287836</v>
      </c>
      <c r="H73" s="19">
        <v>9424.3750000000018</v>
      </c>
      <c r="I73" s="140">
        <v>8032.8210000000008</v>
      </c>
      <c r="J73" s="214">
        <f t="shared" si="35"/>
        <v>8.6953577697486739E-2</v>
      </c>
      <c r="K73" s="215">
        <f t="shared" si="36"/>
        <v>6.5470890372439805E-2</v>
      </c>
      <c r="L73" s="52">
        <f t="shared" si="30"/>
        <v>-0.14765477816831363</v>
      </c>
      <c r="N73" s="40">
        <f t="shared" si="31"/>
        <v>4.7295520503528703</v>
      </c>
      <c r="O73" s="143">
        <f t="shared" si="32"/>
        <v>4.5651844783678861</v>
      </c>
      <c r="P73" s="52">
        <f t="shared" si="37"/>
        <v>-3.4753306493946035E-2</v>
      </c>
    </row>
    <row r="74" spans="1:16" ht="20.100000000000001" customHeight="1" x14ac:dyDescent="0.25">
      <c r="A74" s="38" t="s">
        <v>182</v>
      </c>
      <c r="B74" s="19">
        <v>5945.67</v>
      </c>
      <c r="C74" s="140">
        <v>6998.0300000000007</v>
      </c>
      <c r="D74" s="247">
        <f t="shared" si="33"/>
        <v>2.1314600203772578E-2</v>
      </c>
      <c r="E74" s="215">
        <f t="shared" si="34"/>
        <v>2.043850898824702E-2</v>
      </c>
      <c r="F74" s="52">
        <f t="shared" si="29"/>
        <v>0.1769960324067768</v>
      </c>
      <c r="H74" s="19">
        <v>2468.3889999999992</v>
      </c>
      <c r="I74" s="140">
        <v>3194.2529999999992</v>
      </c>
      <c r="J74" s="214">
        <f t="shared" si="35"/>
        <v>2.2774481564997305E-2</v>
      </c>
      <c r="K74" s="215">
        <f t="shared" si="36"/>
        <v>2.6034513651534981E-2</v>
      </c>
      <c r="L74" s="52">
        <f t="shared" si="30"/>
        <v>0.29406386108510463</v>
      </c>
      <c r="N74" s="40">
        <f t="shared" si="31"/>
        <v>4.151574170783106</v>
      </c>
      <c r="O74" s="143">
        <f t="shared" si="32"/>
        <v>4.5645031530302083</v>
      </c>
      <c r="P74" s="52">
        <f t="shared" si="37"/>
        <v>9.9463231357664036E-2</v>
      </c>
    </row>
    <row r="75" spans="1:16" ht="20.100000000000001" customHeight="1" x14ac:dyDescent="0.25">
      <c r="A75" s="38" t="s">
        <v>169</v>
      </c>
      <c r="B75" s="19">
        <v>5912.67</v>
      </c>
      <c r="C75" s="140">
        <v>6094.81</v>
      </c>
      <c r="D75" s="247">
        <f t="shared" si="33"/>
        <v>2.1196298682375582E-2</v>
      </c>
      <c r="E75" s="215">
        <f t="shared" si="34"/>
        <v>1.7800556580445902E-2</v>
      </c>
      <c r="F75" s="52">
        <f t="shared" si="29"/>
        <v>3.0805033935599371E-2</v>
      </c>
      <c r="H75" s="19">
        <v>2880.4219999999996</v>
      </c>
      <c r="I75" s="140">
        <v>3042.5000000000005</v>
      </c>
      <c r="J75" s="214">
        <f t="shared" si="35"/>
        <v>2.6576085754073882E-2</v>
      </c>
      <c r="K75" s="215">
        <f t="shared" si="36"/>
        <v>2.479766248471715E-2</v>
      </c>
      <c r="L75" s="52">
        <f t="shared" si="30"/>
        <v>5.6268838385486887E-2</v>
      </c>
      <c r="N75" s="40">
        <f t="shared" si="31"/>
        <v>4.8716096112247085</v>
      </c>
      <c r="O75" s="143">
        <f t="shared" si="32"/>
        <v>4.9919521691406299</v>
      </c>
      <c r="P75" s="52">
        <f t="shared" si="37"/>
        <v>2.4702832845768123E-2</v>
      </c>
    </row>
    <row r="76" spans="1:16" ht="20.100000000000001" customHeight="1" x14ac:dyDescent="0.25">
      <c r="A76" s="38" t="s">
        <v>180</v>
      </c>
      <c r="B76" s="19">
        <v>1072.8</v>
      </c>
      <c r="C76" s="140">
        <v>1067.48</v>
      </c>
      <c r="D76" s="247">
        <f t="shared" si="33"/>
        <v>3.8458749137788044E-3</v>
      </c>
      <c r="E76" s="215">
        <f t="shared" si="34"/>
        <v>3.1176916324699849E-3</v>
      </c>
      <c r="F76" s="52">
        <f t="shared" ref="F76:F81" si="38">(C76-B76)/B76</f>
        <v>-4.9589858314689934E-3</v>
      </c>
      <c r="H76" s="19">
        <v>2136.7750000000001</v>
      </c>
      <c r="I76" s="140">
        <v>2264.0820000000003</v>
      </c>
      <c r="J76" s="214">
        <f t="shared" si="35"/>
        <v>1.9714859710542841E-2</v>
      </c>
      <c r="K76" s="215">
        <f t="shared" si="36"/>
        <v>1.845322638413258E-2</v>
      </c>
      <c r="L76" s="52">
        <f t="shared" si="30"/>
        <v>5.9579038504288119E-2</v>
      </c>
      <c r="N76" s="40">
        <f t="shared" si="31"/>
        <v>19.917738627889637</v>
      </c>
      <c r="O76" s="143">
        <f t="shared" si="32"/>
        <v>21.209596432720055</v>
      </c>
      <c r="P76" s="52">
        <f t="shared" ref="P76:P81" si="39">(O76-N76)/N76</f>
        <v>6.4859662483044395E-2</v>
      </c>
    </row>
    <row r="77" spans="1:16" ht="20.100000000000001" customHeight="1" x14ac:dyDescent="0.25">
      <c r="A77" s="38" t="s">
        <v>181</v>
      </c>
      <c r="B77" s="19">
        <v>5315.0599999999995</v>
      </c>
      <c r="C77" s="140">
        <v>5036.9799999999996</v>
      </c>
      <c r="D77" s="247">
        <f t="shared" si="33"/>
        <v>1.9053929827767681E-2</v>
      </c>
      <c r="E77" s="215">
        <f t="shared" si="34"/>
        <v>1.471104882425775E-2</v>
      </c>
      <c r="F77" s="52">
        <f t="shared" si="38"/>
        <v>-5.2319258860671368E-2</v>
      </c>
      <c r="H77" s="19">
        <v>1961.7030000000004</v>
      </c>
      <c r="I77" s="140">
        <v>1832.69</v>
      </c>
      <c r="J77" s="214">
        <f t="shared" si="35"/>
        <v>1.8099565671982794E-2</v>
      </c>
      <c r="K77" s="215">
        <f t="shared" si="36"/>
        <v>1.4937199033398938E-2</v>
      </c>
      <c r="L77" s="52">
        <f t="shared" si="30"/>
        <v>-6.5765816741882102E-2</v>
      </c>
      <c r="N77" s="40">
        <f t="shared" si="31"/>
        <v>3.6908388616497283</v>
      </c>
      <c r="O77" s="143">
        <f t="shared" si="32"/>
        <v>3.6384698767912522</v>
      </c>
      <c r="P77" s="52">
        <f t="shared" si="39"/>
        <v>-1.4188911199192323E-2</v>
      </c>
    </row>
    <row r="78" spans="1:16" ht="20.100000000000001" customHeight="1" x14ac:dyDescent="0.25">
      <c r="A78" s="38" t="s">
        <v>208</v>
      </c>
      <c r="B78" s="19">
        <v>4231.0700000000015</v>
      </c>
      <c r="C78" s="140">
        <v>2752.3200000000011</v>
      </c>
      <c r="D78" s="247">
        <f t="shared" si="33"/>
        <v>1.5167939943551539E-2</v>
      </c>
      <c r="E78" s="215">
        <f t="shared" si="34"/>
        <v>8.0384504008316707E-3</v>
      </c>
      <c r="F78" s="52">
        <f t="shared" si="38"/>
        <v>-0.34949788115063091</v>
      </c>
      <c r="H78" s="19">
        <v>2203.2210000000005</v>
      </c>
      <c r="I78" s="140">
        <v>1469.0819999999999</v>
      </c>
      <c r="J78" s="214">
        <f t="shared" si="35"/>
        <v>2.0327920780766305E-2</v>
      </c>
      <c r="K78" s="215">
        <f t="shared" si="36"/>
        <v>1.197363996659761E-2</v>
      </c>
      <c r="L78" s="52">
        <f t="shared" si="30"/>
        <v>-0.33321169324366479</v>
      </c>
      <c r="N78" s="40">
        <f t="shared" si="31"/>
        <v>5.2072430850824958</v>
      </c>
      <c r="O78" s="143">
        <f t="shared" si="32"/>
        <v>5.3376133589117529</v>
      </c>
      <c r="P78" s="52">
        <f t="shared" si="39"/>
        <v>2.5036333372401368E-2</v>
      </c>
    </row>
    <row r="79" spans="1:16" ht="20.100000000000001" customHeight="1" x14ac:dyDescent="0.25">
      <c r="A79" s="38" t="s">
        <v>187</v>
      </c>
      <c r="B79" s="19">
        <v>4889.8499999999995</v>
      </c>
      <c r="C79" s="140">
        <v>6877.7699999999995</v>
      </c>
      <c r="D79" s="247">
        <f t="shared" si="33"/>
        <v>1.7529596800094412E-2</v>
      </c>
      <c r="E79" s="215">
        <f t="shared" si="34"/>
        <v>2.0087276556987565E-2</v>
      </c>
      <c r="F79" s="52">
        <f t="shared" si="38"/>
        <v>0.40654007791650054</v>
      </c>
      <c r="H79" s="19">
        <v>1022.1649999999997</v>
      </c>
      <c r="I79" s="140">
        <v>1373.4460000000006</v>
      </c>
      <c r="J79" s="214">
        <f t="shared" si="35"/>
        <v>9.4309600103085339E-3</v>
      </c>
      <c r="K79" s="215">
        <f t="shared" si="36"/>
        <v>1.1194166096626077E-2</v>
      </c>
      <c r="L79" s="52">
        <f t="shared" si="30"/>
        <v>0.34366369421766635</v>
      </c>
      <c r="N79" s="40">
        <f t="shared" si="31"/>
        <v>2.0903810955346276</v>
      </c>
      <c r="O79" s="143">
        <f t="shared" si="32"/>
        <v>1.9969350530767978</v>
      </c>
      <c r="P79" s="52">
        <f t="shared" si="39"/>
        <v>-4.4702873871871891E-2</v>
      </c>
    </row>
    <row r="80" spans="1:16" ht="20.100000000000001" customHeight="1" x14ac:dyDescent="0.25">
      <c r="A80" s="38" t="s">
        <v>206</v>
      </c>
      <c r="B80" s="19">
        <v>1592.5599999999997</v>
      </c>
      <c r="C80" s="140">
        <v>1521.35</v>
      </c>
      <c r="D80" s="247">
        <f t="shared" si="33"/>
        <v>5.7091597247274153E-3</v>
      </c>
      <c r="E80" s="215">
        <f t="shared" si="34"/>
        <v>4.4432684125774828E-3</v>
      </c>
      <c r="F80" s="52">
        <f t="shared" si="38"/>
        <v>-4.4714170894660059E-2</v>
      </c>
      <c r="H80" s="19">
        <v>1239.1969999999999</v>
      </c>
      <c r="I80" s="140">
        <v>1282.4480000000001</v>
      </c>
      <c r="J80" s="214">
        <f t="shared" si="35"/>
        <v>1.1433396126745004E-2</v>
      </c>
      <c r="K80" s="215">
        <f t="shared" si="36"/>
        <v>1.0452493889301738E-2</v>
      </c>
      <c r="L80" s="52">
        <f t="shared" si="30"/>
        <v>3.490244085484407E-2</v>
      </c>
      <c r="N80" s="40">
        <f t="shared" si="31"/>
        <v>7.7811636610237613</v>
      </c>
      <c r="O80" s="143">
        <f t="shared" si="32"/>
        <v>8.4296710158740602</v>
      </c>
      <c r="P80" s="52">
        <f t="shared" si="39"/>
        <v>8.3343235421034098E-2</v>
      </c>
    </row>
    <row r="81" spans="1:16" ht="20.100000000000001" customHeight="1" x14ac:dyDescent="0.25">
      <c r="A81" s="38" t="s">
        <v>212</v>
      </c>
      <c r="B81" s="19">
        <v>3690.4599999999991</v>
      </c>
      <c r="C81" s="140">
        <v>3595.07</v>
      </c>
      <c r="D81" s="247">
        <f t="shared" si="33"/>
        <v>1.3229910080447542E-2</v>
      </c>
      <c r="E81" s="215">
        <f t="shared" si="34"/>
        <v>1.049979358596308E-2</v>
      </c>
      <c r="F81" s="52">
        <f t="shared" si="38"/>
        <v>-2.5847726299702202E-2</v>
      </c>
      <c r="H81" s="19">
        <v>943.54399999999987</v>
      </c>
      <c r="I81" s="140">
        <v>1092.192</v>
      </c>
      <c r="J81" s="214">
        <f t="shared" si="35"/>
        <v>8.7055668428938152E-3</v>
      </c>
      <c r="K81" s="215">
        <f t="shared" si="36"/>
        <v>8.9018269792960365E-3</v>
      </c>
      <c r="L81" s="52">
        <f t="shared" si="30"/>
        <v>0.15754220258938656</v>
      </c>
      <c r="N81" s="40">
        <f t="shared" si="31"/>
        <v>2.5567110875067067</v>
      </c>
      <c r="O81" s="143">
        <f t="shared" si="32"/>
        <v>3.0380270759679231</v>
      </c>
      <c r="P81" s="52">
        <f t="shared" si="39"/>
        <v>0.18825591628759022</v>
      </c>
    </row>
    <row r="82" spans="1:16" ht="20.100000000000001" customHeight="1" x14ac:dyDescent="0.25">
      <c r="A82" s="38" t="s">
        <v>205</v>
      </c>
      <c r="B82" s="19">
        <v>885.14</v>
      </c>
      <c r="C82" s="140">
        <v>1336.33</v>
      </c>
      <c r="D82" s="247">
        <f t="shared" si="33"/>
        <v>3.1731335954345366E-3</v>
      </c>
      <c r="E82" s="215">
        <f t="shared" si="34"/>
        <v>3.9028973462909042E-3</v>
      </c>
      <c r="F82" s="52">
        <f t="shared" ref="F82:F93" si="40">(C82-B82)/B82</f>
        <v>0.50973857242922016</v>
      </c>
      <c r="H82" s="19">
        <v>461.07799999999992</v>
      </c>
      <c r="I82" s="140">
        <v>493.05200000000002</v>
      </c>
      <c r="J82" s="214">
        <f t="shared" si="35"/>
        <v>4.2541157050310259E-3</v>
      </c>
      <c r="K82" s="215">
        <f t="shared" si="36"/>
        <v>4.0185824431930185E-3</v>
      </c>
      <c r="L82" s="52">
        <f t="shared" si="30"/>
        <v>6.9346184376613301E-2</v>
      </c>
      <c r="N82" s="40">
        <f t="shared" si="31"/>
        <v>5.2090968660324908</v>
      </c>
      <c r="O82" s="143">
        <f t="shared" si="32"/>
        <v>3.6895976293280852</v>
      </c>
      <c r="P82" s="52">
        <f t="shared" ref="P82:P87" si="41">(O82-N82)/N82</f>
        <v>-0.29170109056960813</v>
      </c>
    </row>
    <row r="83" spans="1:16" ht="20.100000000000001" customHeight="1" x14ac:dyDescent="0.25">
      <c r="A83" s="38" t="s">
        <v>204</v>
      </c>
      <c r="B83" s="19">
        <v>1460.3200000000004</v>
      </c>
      <c r="C83" s="140">
        <v>1083.08</v>
      </c>
      <c r="D83" s="247">
        <f t="shared" si="33"/>
        <v>5.2350932644383529E-3</v>
      </c>
      <c r="E83" s="215">
        <f t="shared" si="34"/>
        <v>3.1632531319515035E-3</v>
      </c>
      <c r="F83" s="52">
        <f t="shared" si="40"/>
        <v>-0.25832694204010104</v>
      </c>
      <c r="H83" s="19">
        <v>723.54700000000003</v>
      </c>
      <c r="I83" s="140">
        <v>464.30599999999998</v>
      </c>
      <c r="J83" s="214">
        <f t="shared" si="35"/>
        <v>6.6757742855397227E-3</v>
      </c>
      <c r="K83" s="215">
        <f t="shared" si="36"/>
        <v>3.7842903788427541E-3</v>
      </c>
      <c r="L83" s="52">
        <f t="shared" si="30"/>
        <v>-0.35829185940927133</v>
      </c>
      <c r="N83" s="40">
        <f t="shared" si="31"/>
        <v>4.9547154048427728</v>
      </c>
      <c r="O83" s="143">
        <f t="shared" si="32"/>
        <v>4.2869040144772317</v>
      </c>
      <c r="P83" s="52">
        <f t="shared" si="41"/>
        <v>-0.13478299676159355</v>
      </c>
    </row>
    <row r="84" spans="1:16" ht="20.100000000000001" customHeight="1" x14ac:dyDescent="0.25">
      <c r="A84" s="38" t="s">
        <v>188</v>
      </c>
      <c r="B84" s="19">
        <v>1467.4000000000003</v>
      </c>
      <c r="C84" s="140">
        <v>1147.3799999999999</v>
      </c>
      <c r="D84" s="247">
        <f t="shared" si="33"/>
        <v>5.2604743181198909E-3</v>
      </c>
      <c r="E84" s="215">
        <f t="shared" si="34"/>
        <v>3.3510482868657127E-3</v>
      </c>
      <c r="F84" s="52">
        <f t="shared" si="40"/>
        <v>-0.2180864113397849</v>
      </c>
      <c r="H84" s="19">
        <v>515.005</v>
      </c>
      <c r="I84" s="140">
        <v>406.56299999999987</v>
      </c>
      <c r="J84" s="214">
        <f t="shared" si="35"/>
        <v>4.7516707773294408E-3</v>
      </c>
      <c r="K84" s="215">
        <f t="shared" si="36"/>
        <v>3.3136604939273803E-3</v>
      </c>
      <c r="L84" s="52">
        <f t="shared" si="30"/>
        <v>-0.21056494597139858</v>
      </c>
      <c r="N84" s="40">
        <f t="shared" si="31"/>
        <v>3.5096429058198164</v>
      </c>
      <c r="O84" s="143">
        <f t="shared" si="32"/>
        <v>3.5434032317105051</v>
      </c>
      <c r="P84" s="52">
        <f t="shared" si="41"/>
        <v>9.6193050964547069E-3</v>
      </c>
    </row>
    <row r="85" spans="1:16" ht="20.100000000000001" customHeight="1" x14ac:dyDescent="0.25">
      <c r="A85" s="38" t="s">
        <v>201</v>
      </c>
      <c r="B85" s="19">
        <v>449.47999999999996</v>
      </c>
      <c r="C85" s="140">
        <v>1187.93</v>
      </c>
      <c r="D85" s="247">
        <f t="shared" si="33"/>
        <v>1.6113384193188823E-3</v>
      </c>
      <c r="E85" s="215">
        <f t="shared" si="34"/>
        <v>3.469478979428251E-3</v>
      </c>
      <c r="F85" s="52">
        <f t="shared" si="40"/>
        <v>1.6428984604431791</v>
      </c>
      <c r="H85" s="19">
        <v>142.11599999999999</v>
      </c>
      <c r="I85" s="140">
        <v>341.15799999999996</v>
      </c>
      <c r="J85" s="214">
        <f t="shared" si="35"/>
        <v>1.3112269670992529E-3</v>
      </c>
      <c r="K85" s="215">
        <f t="shared" si="36"/>
        <v>2.7805820667086709E-3</v>
      </c>
      <c r="L85" s="52">
        <f t="shared" si="30"/>
        <v>1.4005601058290411</v>
      </c>
      <c r="N85" s="40">
        <f t="shared" si="31"/>
        <v>3.1617869538132952</v>
      </c>
      <c r="O85" s="143">
        <f t="shared" si="32"/>
        <v>2.8718695546033852</v>
      </c>
      <c r="P85" s="52">
        <f t="shared" si="41"/>
        <v>-9.169416012051447E-2</v>
      </c>
    </row>
    <row r="86" spans="1:16" ht="20.100000000000001" customHeight="1" x14ac:dyDescent="0.25">
      <c r="A86" s="38" t="s">
        <v>217</v>
      </c>
      <c r="B86" s="19">
        <v>774.60000000000014</v>
      </c>
      <c r="C86" s="140">
        <v>992.25</v>
      </c>
      <c r="D86" s="247">
        <f t="shared" si="33"/>
        <v>2.7768593477004683E-3</v>
      </c>
      <c r="E86" s="215">
        <f t="shared" si="34"/>
        <v>2.8979742218293012E-3</v>
      </c>
      <c r="F86" s="52">
        <f t="shared" si="40"/>
        <v>0.28098373353989131</v>
      </c>
      <c r="H86" s="19">
        <v>258.96299999999997</v>
      </c>
      <c r="I86" s="140">
        <v>316.149</v>
      </c>
      <c r="J86" s="214">
        <f t="shared" si="35"/>
        <v>2.3893106270998607E-3</v>
      </c>
      <c r="K86" s="215">
        <f t="shared" si="36"/>
        <v>2.5767481337324047E-3</v>
      </c>
      <c r="L86" s="52">
        <f t="shared" si="30"/>
        <v>0.22082691349729514</v>
      </c>
      <c r="N86" s="40">
        <f t="shared" si="31"/>
        <v>3.3431835786212227</v>
      </c>
      <c r="O86" s="143">
        <f t="shared" si="32"/>
        <v>3.1861829176114891</v>
      </c>
      <c r="P86" s="52">
        <f t="shared" si="41"/>
        <v>-4.6961423839753061E-2</v>
      </c>
    </row>
    <row r="87" spans="1:16" ht="20.100000000000001" customHeight="1" x14ac:dyDescent="0.25">
      <c r="A87" s="38" t="s">
        <v>216</v>
      </c>
      <c r="B87" s="19">
        <v>424.63999999999993</v>
      </c>
      <c r="C87" s="140">
        <v>316.39</v>
      </c>
      <c r="D87" s="247">
        <f t="shared" si="33"/>
        <v>1.5222896377582319E-3</v>
      </c>
      <c r="E87" s="215">
        <f t="shared" si="34"/>
        <v>9.2405146288190734E-4</v>
      </c>
      <c r="F87" s="52">
        <f t="shared" si="40"/>
        <v>-0.25492181612660125</v>
      </c>
      <c r="H87" s="19">
        <v>331.08099999999996</v>
      </c>
      <c r="I87" s="140">
        <v>294.05600000000015</v>
      </c>
      <c r="J87" s="214">
        <f t="shared" si="35"/>
        <v>3.0547041536082339E-3</v>
      </c>
      <c r="K87" s="215">
        <f t="shared" si="36"/>
        <v>2.3966808347102675E-3</v>
      </c>
      <c r="L87" s="52">
        <f t="shared" si="30"/>
        <v>-0.11183063963199281</v>
      </c>
      <c r="N87" s="40">
        <f t="shared" si="31"/>
        <v>7.7967454785229853</v>
      </c>
      <c r="O87" s="143">
        <f t="shared" si="32"/>
        <v>9.2940990549638158</v>
      </c>
      <c r="P87" s="52">
        <f t="shared" si="41"/>
        <v>0.19204853878653086</v>
      </c>
    </row>
    <row r="88" spans="1:16" ht="20.100000000000001" customHeight="1" x14ac:dyDescent="0.25">
      <c r="A88" s="38" t="s">
        <v>215</v>
      </c>
      <c r="B88" s="19">
        <v>930.90000000000009</v>
      </c>
      <c r="C88" s="140">
        <v>1379.1200000000003</v>
      </c>
      <c r="D88" s="247">
        <f t="shared" si="33"/>
        <v>3.337178371771709E-3</v>
      </c>
      <c r="E88" s="215">
        <f t="shared" si="34"/>
        <v>4.027870202881559E-3</v>
      </c>
      <c r="F88" s="52">
        <f t="shared" si="40"/>
        <v>0.48149103018584188</v>
      </c>
      <c r="H88" s="19">
        <v>195.21799999999999</v>
      </c>
      <c r="I88" s="140">
        <v>293.983</v>
      </c>
      <c r="J88" s="214">
        <f t="shared" si="35"/>
        <v>1.8011702135099636E-3</v>
      </c>
      <c r="K88" s="215">
        <f t="shared" si="36"/>
        <v>2.3960858538190966E-3</v>
      </c>
      <c r="L88" s="52">
        <f t="shared" si="30"/>
        <v>0.50592158509973473</v>
      </c>
      <c r="N88" s="40">
        <f t="shared" ref="N88:N93" si="42">(H88/B88)*10</f>
        <v>2.0970888387581907</v>
      </c>
      <c r="O88" s="143">
        <f t="shared" ref="O88:O93" si="43">(I88/C88)*10</f>
        <v>2.1316709205870406</v>
      </c>
      <c r="P88" s="52">
        <f t="shared" ref="P88:P93" si="44">(O88-N88)/N88</f>
        <v>1.6490518279296117E-2</v>
      </c>
    </row>
    <row r="89" spans="1:16" ht="20.100000000000001" customHeight="1" x14ac:dyDescent="0.25">
      <c r="A89" s="38" t="s">
        <v>199</v>
      </c>
      <c r="B89" s="19">
        <v>654.31000000000006</v>
      </c>
      <c r="C89" s="140">
        <v>797.49999999999977</v>
      </c>
      <c r="D89" s="247">
        <f t="shared" si="33"/>
        <v>2.3456323777354677E-3</v>
      </c>
      <c r="E89" s="215">
        <f t="shared" si="34"/>
        <v>2.3291856305455954E-3</v>
      </c>
      <c r="F89" s="52">
        <f t="shared" si="40"/>
        <v>0.21884122205070944</v>
      </c>
      <c r="H89" s="19">
        <v>270.959</v>
      </c>
      <c r="I89" s="140">
        <v>285.84799999999984</v>
      </c>
      <c r="J89" s="214">
        <f t="shared" si="35"/>
        <v>2.4999911887348819E-3</v>
      </c>
      <c r="K89" s="215">
        <f t="shared" si="36"/>
        <v>2.3297821613579039E-3</v>
      </c>
      <c r="L89" s="52">
        <f t="shared" si="30"/>
        <v>5.4949272768204188E-2</v>
      </c>
      <c r="N89" s="40">
        <f t="shared" ref="N89" si="45">(H89/B89)*10</f>
        <v>4.1411410493496961</v>
      </c>
      <c r="O89" s="143">
        <f t="shared" ref="O89" si="46">(I89/C89)*10</f>
        <v>3.5843009404388706</v>
      </c>
      <c r="P89" s="52">
        <f t="shared" ref="P89" si="47">(O89-N89)/N89</f>
        <v>-0.13446538098437116</v>
      </c>
    </row>
    <row r="90" spans="1:16" ht="20.100000000000001" customHeight="1" x14ac:dyDescent="0.25">
      <c r="A90" s="38" t="s">
        <v>200</v>
      </c>
      <c r="B90" s="19">
        <v>680.61</v>
      </c>
      <c r="C90" s="140">
        <v>619.04999999999995</v>
      </c>
      <c r="D90" s="247">
        <f t="shared" si="33"/>
        <v>2.4399151053942879E-3</v>
      </c>
      <c r="E90" s="215">
        <f t="shared" si="34"/>
        <v>1.8080029650021957E-3</v>
      </c>
      <c r="F90" s="52">
        <f t="shared" si="40"/>
        <v>-9.0448274342134344E-2</v>
      </c>
      <c r="H90" s="19">
        <v>269.91899999999998</v>
      </c>
      <c r="I90" s="140">
        <v>262.62599999999998</v>
      </c>
      <c r="J90" s="214">
        <f t="shared" si="35"/>
        <v>2.4903956748885646E-3</v>
      </c>
      <c r="K90" s="215">
        <f t="shared" si="36"/>
        <v>2.1405130345805504E-3</v>
      </c>
      <c r="L90" s="52">
        <f t="shared" si="30"/>
        <v>-2.701921687617399E-2</v>
      </c>
      <c r="N90" s="40">
        <f t="shared" si="42"/>
        <v>3.9658394675364743</v>
      </c>
      <c r="O90" s="143">
        <f t="shared" si="43"/>
        <v>4.2424036830627578</v>
      </c>
      <c r="P90" s="52">
        <f t="shared" si="44"/>
        <v>6.9736613846874004E-2</v>
      </c>
    </row>
    <row r="91" spans="1:16" ht="20.100000000000001" customHeight="1" x14ac:dyDescent="0.25">
      <c r="A91" s="38" t="s">
        <v>207</v>
      </c>
      <c r="B91" s="19">
        <v>1043.0800000000002</v>
      </c>
      <c r="C91" s="140">
        <v>2529.4600000000009</v>
      </c>
      <c r="D91" s="247">
        <f t="shared" si="33"/>
        <v>3.7393318466297501E-3</v>
      </c>
      <c r="E91" s="215">
        <f t="shared" si="34"/>
        <v>7.3875634922129976E-3</v>
      </c>
      <c r="F91" s="52">
        <f t="shared" si="40"/>
        <v>1.4249913717068687</v>
      </c>
      <c r="H91" s="19">
        <v>196.72899999999998</v>
      </c>
      <c r="I91" s="140">
        <v>238.90600000000001</v>
      </c>
      <c r="J91" s="214">
        <f t="shared" si="35"/>
        <v>1.8151113879539878E-3</v>
      </c>
      <c r="K91" s="215">
        <f t="shared" si="36"/>
        <v>1.9471849970661742E-3</v>
      </c>
      <c r="L91" s="52">
        <f t="shared" si="30"/>
        <v>0.2143913708705886</v>
      </c>
      <c r="N91" s="40">
        <f t="shared" si="42"/>
        <v>1.88603942171262</v>
      </c>
      <c r="O91" s="143">
        <f t="shared" si="43"/>
        <v>0.94449408174076643</v>
      </c>
      <c r="P91" s="52">
        <f t="shared" si="44"/>
        <v>-0.49921827143829389</v>
      </c>
    </row>
    <row r="92" spans="1:16" ht="20.100000000000001" customHeight="1" x14ac:dyDescent="0.25">
      <c r="A92" s="38" t="s">
        <v>220</v>
      </c>
      <c r="B92" s="19">
        <v>254.93</v>
      </c>
      <c r="C92" s="140">
        <v>148.82</v>
      </c>
      <c r="D92" s="247">
        <f t="shared" si="33"/>
        <v>9.1389717726475636E-4</v>
      </c>
      <c r="E92" s="215">
        <f t="shared" si="34"/>
        <v>4.3464502261792549E-4</v>
      </c>
      <c r="F92" s="52">
        <f t="shared" si="40"/>
        <v>-0.41623190679794458</v>
      </c>
      <c r="H92" s="19">
        <v>260.22100000000006</v>
      </c>
      <c r="I92" s="140">
        <v>224.518</v>
      </c>
      <c r="J92" s="214">
        <f t="shared" si="35"/>
        <v>2.4009175082716568E-3</v>
      </c>
      <c r="K92" s="215">
        <f t="shared" si="36"/>
        <v>1.8299167085435413E-3</v>
      </c>
      <c r="L92" s="52">
        <f t="shared" si="30"/>
        <v>-0.13720260855196181</v>
      </c>
      <c r="N92" s="40">
        <f t="shared" si="42"/>
        <v>10.207547169811322</v>
      </c>
      <c r="O92" s="143">
        <f t="shared" si="43"/>
        <v>15.086547507055503</v>
      </c>
      <c r="P92" s="52">
        <f t="shared" si="44"/>
        <v>0.47797970032151854</v>
      </c>
    </row>
    <row r="93" spans="1:16" ht="20.100000000000001" customHeight="1" x14ac:dyDescent="0.25">
      <c r="A93" s="38" t="s">
        <v>202</v>
      </c>
      <c r="B93" s="19">
        <v>610.03</v>
      </c>
      <c r="C93" s="140">
        <v>608.05999999999995</v>
      </c>
      <c r="D93" s="247">
        <f t="shared" si="33"/>
        <v>2.1868932453882215E-3</v>
      </c>
      <c r="E93" s="215">
        <f t="shared" si="34"/>
        <v>1.7759054727392539E-3</v>
      </c>
      <c r="F93" s="52">
        <f t="shared" si="40"/>
        <v>-3.229349376260229E-3</v>
      </c>
      <c r="H93" s="19">
        <v>211.613</v>
      </c>
      <c r="I93" s="140">
        <v>204.48499999999999</v>
      </c>
      <c r="J93" s="214">
        <f t="shared" si="35"/>
        <v>1.9524379534237822E-3</v>
      </c>
      <c r="K93" s="215">
        <f t="shared" si="36"/>
        <v>1.6666392812448268E-3</v>
      </c>
      <c r="L93" s="52">
        <f t="shared" si="30"/>
        <v>-3.3684130937135306E-2</v>
      </c>
      <c r="N93" s="40">
        <f t="shared" si="42"/>
        <v>3.4688949723784077</v>
      </c>
      <c r="O93" s="143">
        <f t="shared" si="43"/>
        <v>3.3629082656316811</v>
      </c>
      <c r="P93" s="52">
        <f t="shared" si="44"/>
        <v>-3.0553449323390165E-2</v>
      </c>
    </row>
    <row r="94" spans="1:16" ht="20.100000000000001" customHeight="1" x14ac:dyDescent="0.25">
      <c r="A94" s="38" t="s">
        <v>214</v>
      </c>
      <c r="B94" s="19">
        <v>204.14</v>
      </c>
      <c r="C94" s="140">
        <v>288.72000000000003</v>
      </c>
      <c r="D94" s="247">
        <f t="shared" si="33"/>
        <v>7.3182038115101147E-4</v>
      </c>
      <c r="E94" s="215">
        <f t="shared" si="34"/>
        <v>8.4323821348103391E-4</v>
      </c>
      <c r="F94" s="52">
        <f t="shared" ref="F94" si="48">(C94-B94)/B94</f>
        <v>0.41432350347800551</v>
      </c>
      <c r="H94" s="19">
        <v>138.01400000000001</v>
      </c>
      <c r="I94" s="140">
        <v>187.85700000000006</v>
      </c>
      <c r="J94" s="214">
        <f t="shared" si="35"/>
        <v>1.2733800461400288E-3</v>
      </c>
      <c r="K94" s="215">
        <f t="shared" si="36"/>
        <v>1.5311140448287627E-3</v>
      </c>
      <c r="L94" s="52">
        <f t="shared" si="30"/>
        <v>0.36114452157027577</v>
      </c>
      <c r="N94" s="40">
        <f t="shared" si="31"/>
        <v>6.7607524248065065</v>
      </c>
      <c r="O94" s="143">
        <f t="shared" si="32"/>
        <v>6.5065461346633438</v>
      </c>
      <c r="P94" s="52">
        <f t="shared" ref="P94" si="49">(O94-N94)/N94</f>
        <v>-3.7600295672776125E-2</v>
      </c>
    </row>
    <row r="95" spans="1:16" ht="20.100000000000001" customHeight="1" thickBot="1" x14ac:dyDescent="0.3">
      <c r="A95" s="8" t="s">
        <v>17</v>
      </c>
      <c r="B95" s="19">
        <f>B96-SUM(B68:B94)</f>
        <v>7560.3399999999092</v>
      </c>
      <c r="C95" s="140">
        <f>C96-SUM(C68:C94)</f>
        <v>4975.770000000135</v>
      </c>
      <c r="D95" s="247">
        <f t="shared" si="33"/>
        <v>2.7103021947835659E-2</v>
      </c>
      <c r="E95" s="215">
        <f t="shared" si="34"/>
        <v>1.4532278350972006E-2</v>
      </c>
      <c r="F95" s="52">
        <f>(C95-B95)/B95</f>
        <v>-0.34185896401482013</v>
      </c>
      <c r="H95" s="196">
        <f>H96-SUM(H68:H94)</f>
        <v>2533.1789999999892</v>
      </c>
      <c r="I95" s="119">
        <f>I96-SUM(I68:I94)</f>
        <v>2051.9720000000088</v>
      </c>
      <c r="J95" s="214">
        <f t="shared" si="35"/>
        <v>2.3372263624711537E-2</v>
      </c>
      <c r="K95" s="215">
        <f t="shared" si="36"/>
        <v>1.6724440126241653E-2</v>
      </c>
      <c r="L95" s="52">
        <f t="shared" si="30"/>
        <v>-0.18996170424592276</v>
      </c>
      <c r="N95" s="40">
        <f t="shared" si="31"/>
        <v>3.3506151839732334</v>
      </c>
      <c r="O95" s="143">
        <f t="shared" si="32"/>
        <v>4.1239285577909612</v>
      </c>
      <c r="P95" s="52">
        <f>(O95-N95)/N95</f>
        <v>0.23079743013064119</v>
      </c>
    </row>
    <row r="96" spans="1:16" ht="26.25" customHeight="1" thickBot="1" x14ac:dyDescent="0.3">
      <c r="A96" s="12"/>
      <c r="B96" s="17">
        <v>278948.23</v>
      </c>
      <c r="C96" s="145">
        <v>342394.35000000021</v>
      </c>
      <c r="D96" s="243">
        <f>SUM(D68:D95)</f>
        <v>1</v>
      </c>
      <c r="E96" s="244">
        <f>SUM(E68:E95)</f>
        <v>0.99999999999999978</v>
      </c>
      <c r="F96" s="57">
        <f>(C96-B96)/B96</f>
        <v>0.22744765220413921</v>
      </c>
      <c r="G96" s="1"/>
      <c r="H96" s="17">
        <v>108383.98199999997</v>
      </c>
      <c r="I96" s="145">
        <v>122693.01599999997</v>
      </c>
      <c r="J96" s="255">
        <f t="shared" si="35"/>
        <v>1</v>
      </c>
      <c r="K96" s="244">
        <f t="shared" si="36"/>
        <v>1</v>
      </c>
      <c r="L96" s="57">
        <f t="shared" si="30"/>
        <v>0.13202166718694652</v>
      </c>
      <c r="M96" s="1"/>
      <c r="N96" s="37">
        <f t="shared" si="31"/>
        <v>3.8854515047469556</v>
      </c>
      <c r="O96" s="150">
        <f t="shared" si="32"/>
        <v>3.5833831954294775</v>
      </c>
      <c r="P96" s="57">
        <f>(O96-N96)/N96</f>
        <v>-7.7743425429048205E-2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57" workbookViewId="0">
      <selection activeCell="H96" sqref="H96:I96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9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L5</f>
        <v>2024/2023</v>
      </c>
    </row>
    <row r="6" spans="1:19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166</v>
      </c>
      <c r="B7" s="39">
        <v>47950.96</v>
      </c>
      <c r="C7" s="147">
        <v>50631.51</v>
      </c>
      <c r="D7" s="247">
        <f>B7/$B$33</f>
        <v>0.19323802167881665</v>
      </c>
      <c r="E7" s="246">
        <f>C7/$C$33</f>
        <v>0.16168230288767219</v>
      </c>
      <c r="F7" s="52">
        <f>(C7-B7)/B7</f>
        <v>5.5901904779382998E-2</v>
      </c>
      <c r="H7" s="39">
        <v>14403.226999999999</v>
      </c>
      <c r="I7" s="147">
        <v>14997.432999999999</v>
      </c>
      <c r="J7" s="247">
        <f>H7/$H$33</f>
        <v>0.22164380848633269</v>
      </c>
      <c r="K7" s="246">
        <f>I7/$I$33</f>
        <v>0.19029726653107909</v>
      </c>
      <c r="L7" s="52">
        <f t="shared" ref="L7:L33" si="0">(I7-H7)/H7</f>
        <v>4.1255060411114826E-2</v>
      </c>
      <c r="N7" s="27">
        <f t="shared" ref="N7:O33" si="1">(H7/B7)*10</f>
        <v>3.0037411138379708</v>
      </c>
      <c r="O7" s="151">
        <f t="shared" si="1"/>
        <v>2.9620750003308216</v>
      </c>
      <c r="P7" s="61">
        <f>(O7-N7)/N7</f>
        <v>-1.3871406332322415E-2</v>
      </c>
      <c r="R7" s="119"/>
      <c r="S7" s="2"/>
    </row>
    <row r="8" spans="1:19" ht="20.100000000000001" customHeight="1" x14ac:dyDescent="0.25">
      <c r="A8" s="8" t="s">
        <v>175</v>
      </c>
      <c r="B8" s="19">
        <v>15520.779999999999</v>
      </c>
      <c r="C8" s="140">
        <v>53972.22</v>
      </c>
      <c r="D8" s="247">
        <f t="shared" ref="D8:D32" si="2">B8/$B$33</f>
        <v>6.2547336322612598E-2</v>
      </c>
      <c r="E8" s="215">
        <f t="shared" ref="E8:E32" si="3">C8/$C$33</f>
        <v>0.17235023844953623</v>
      </c>
      <c r="F8" s="52">
        <f t="shared" ref="F8:F33" si="4">(C8-B8)/B8</f>
        <v>2.4774167277675483</v>
      </c>
      <c r="H8" s="19">
        <v>3030.0039999999999</v>
      </c>
      <c r="I8" s="140">
        <v>10593.805</v>
      </c>
      <c r="J8" s="247">
        <f t="shared" ref="J8:J32" si="5">H8/$H$33</f>
        <v>4.6627163918809444E-2</v>
      </c>
      <c r="K8" s="215">
        <f t="shared" ref="K8:K32" si="6">I8/$I$33</f>
        <v>0.13442114618303536</v>
      </c>
      <c r="L8" s="52">
        <f t="shared" si="0"/>
        <v>2.4963006649496173</v>
      </c>
      <c r="N8" s="27">
        <f t="shared" si="1"/>
        <v>1.9522240505953956</v>
      </c>
      <c r="O8" s="152">
        <f t="shared" si="1"/>
        <v>1.9628255054174164</v>
      </c>
      <c r="P8" s="52">
        <f t="shared" ref="P8:P71" si="7">(O8-N8)/N8</f>
        <v>5.4304498598854618E-3</v>
      </c>
    </row>
    <row r="9" spans="1:19" ht="20.100000000000001" customHeight="1" x14ac:dyDescent="0.25">
      <c r="A9" s="8" t="s">
        <v>172</v>
      </c>
      <c r="B9" s="19">
        <v>30753.22</v>
      </c>
      <c r="C9" s="140">
        <v>38416.19</v>
      </c>
      <c r="D9" s="247">
        <f t="shared" si="2"/>
        <v>0.12393268858545102</v>
      </c>
      <c r="E9" s="215">
        <f t="shared" si="3"/>
        <v>0.12267495216655327</v>
      </c>
      <c r="F9" s="52">
        <f t="shared" si="4"/>
        <v>0.24917618382725454</v>
      </c>
      <c r="H9" s="19">
        <v>6836.6020000000008</v>
      </c>
      <c r="I9" s="140">
        <v>8410.7670000000016</v>
      </c>
      <c r="J9" s="247">
        <f t="shared" si="5"/>
        <v>0.10520493111615052</v>
      </c>
      <c r="K9" s="215">
        <f t="shared" si="6"/>
        <v>0.106721328211955</v>
      </c>
      <c r="L9" s="52">
        <f t="shared" si="0"/>
        <v>0.23025546901808833</v>
      </c>
      <c r="N9" s="27">
        <f t="shared" si="1"/>
        <v>2.2230524153243141</v>
      </c>
      <c r="O9" s="152">
        <f t="shared" si="1"/>
        <v>2.1893808313630272</v>
      </c>
      <c r="P9" s="52">
        <f t="shared" si="7"/>
        <v>-1.5146554228400704E-2</v>
      </c>
    </row>
    <row r="10" spans="1:19" ht="20.100000000000001" customHeight="1" x14ac:dyDescent="0.25">
      <c r="A10" s="8" t="s">
        <v>165</v>
      </c>
      <c r="B10" s="19">
        <v>19719.030000000002</v>
      </c>
      <c r="C10" s="140">
        <v>27428.6</v>
      </c>
      <c r="D10" s="247">
        <f t="shared" si="2"/>
        <v>7.9465903219147996E-2</v>
      </c>
      <c r="E10" s="215">
        <f t="shared" si="3"/>
        <v>8.7588128676881358E-2</v>
      </c>
      <c r="F10" s="52">
        <f t="shared" si="4"/>
        <v>0.39097105689275768</v>
      </c>
      <c r="H10" s="19">
        <v>4798.0219999999999</v>
      </c>
      <c r="I10" s="140">
        <v>6839.2559999999994</v>
      </c>
      <c r="J10" s="247">
        <f t="shared" si="5"/>
        <v>7.383427819899048E-2</v>
      </c>
      <c r="K10" s="215">
        <f t="shared" si="6"/>
        <v>8.6780965909718136E-2</v>
      </c>
      <c r="L10" s="52">
        <f t="shared" si="0"/>
        <v>0.4254323969335696</v>
      </c>
      <c r="N10" s="27">
        <f t="shared" si="1"/>
        <v>2.4331937220035669</v>
      </c>
      <c r="O10" s="152">
        <f t="shared" si="1"/>
        <v>2.4934761526290075</v>
      </c>
      <c r="P10" s="52">
        <f t="shared" si="7"/>
        <v>2.4775023081927965E-2</v>
      </c>
    </row>
    <row r="11" spans="1:19" ht="20.100000000000001" customHeight="1" x14ac:dyDescent="0.25">
      <c r="A11" s="8" t="s">
        <v>171</v>
      </c>
      <c r="B11" s="19">
        <v>23472.71</v>
      </c>
      <c r="C11" s="140">
        <v>23479.09</v>
      </c>
      <c r="D11" s="247">
        <f t="shared" si="2"/>
        <v>9.4592893319353277E-2</v>
      </c>
      <c r="E11" s="215">
        <f t="shared" si="3"/>
        <v>7.4976103634019908E-2</v>
      </c>
      <c r="F11" s="52">
        <f t="shared" si="4"/>
        <v>2.7180500249016917E-4</v>
      </c>
      <c r="H11" s="19">
        <v>4886.1829999999991</v>
      </c>
      <c r="I11" s="140">
        <v>4712.4160000000002</v>
      </c>
      <c r="J11" s="247">
        <f t="shared" si="5"/>
        <v>7.5190942216016896E-2</v>
      </c>
      <c r="K11" s="215">
        <f t="shared" si="6"/>
        <v>5.979422502219691E-2</v>
      </c>
      <c r="L11" s="52">
        <f t="shared" si="0"/>
        <v>-3.5562933275319189E-2</v>
      </c>
      <c r="N11" s="27">
        <f t="shared" si="1"/>
        <v>2.0816441731696083</v>
      </c>
      <c r="O11" s="152">
        <f t="shared" si="1"/>
        <v>2.0070692688685976</v>
      </c>
      <c r="P11" s="52">
        <f t="shared" si="7"/>
        <v>-3.5825000863360545E-2</v>
      </c>
    </row>
    <row r="12" spans="1:19" ht="20.100000000000001" customHeight="1" x14ac:dyDescent="0.25">
      <c r="A12" s="8" t="s">
        <v>168</v>
      </c>
      <c r="B12" s="19">
        <v>15514.32</v>
      </c>
      <c r="C12" s="140">
        <v>16161.58</v>
      </c>
      <c r="D12" s="247">
        <f t="shared" si="2"/>
        <v>6.2521303108260998E-2</v>
      </c>
      <c r="E12" s="215">
        <f t="shared" si="3"/>
        <v>5.1608997493919201E-2</v>
      </c>
      <c r="F12" s="52">
        <f t="shared" si="4"/>
        <v>4.1720165627626621E-2</v>
      </c>
      <c r="H12" s="19">
        <v>4603.5729999999994</v>
      </c>
      <c r="I12" s="140">
        <v>4673.2479999999996</v>
      </c>
      <c r="J12" s="247">
        <f t="shared" si="5"/>
        <v>7.0842003140327653E-2</v>
      </c>
      <c r="K12" s="215">
        <f t="shared" si="6"/>
        <v>5.9297235748399894E-2</v>
      </c>
      <c r="L12" s="52">
        <f t="shared" si="0"/>
        <v>1.5134983196747437E-2</v>
      </c>
      <c r="N12" s="27">
        <f t="shared" si="1"/>
        <v>2.9673056891955301</v>
      </c>
      <c r="O12" s="152">
        <f t="shared" si="1"/>
        <v>2.8915786699072736</v>
      </c>
      <c r="P12" s="52">
        <f t="shared" si="7"/>
        <v>-2.5520464428047139E-2</v>
      </c>
    </row>
    <row r="13" spans="1:19" ht="20.100000000000001" customHeight="1" x14ac:dyDescent="0.25">
      <c r="A13" s="8" t="s">
        <v>167</v>
      </c>
      <c r="B13" s="19">
        <v>15013.250000000002</v>
      </c>
      <c r="C13" s="140">
        <v>16360.529999999999</v>
      </c>
      <c r="D13" s="247">
        <f t="shared" si="2"/>
        <v>6.0502036434087962E-2</v>
      </c>
      <c r="E13" s="215">
        <f t="shared" si="3"/>
        <v>5.2244307287356177E-2</v>
      </c>
      <c r="F13" s="52">
        <f t="shared" si="4"/>
        <v>8.9739396866101398E-2</v>
      </c>
      <c r="H13" s="19">
        <v>3701.33</v>
      </c>
      <c r="I13" s="140">
        <v>3936.2949999999996</v>
      </c>
      <c r="J13" s="247">
        <f t="shared" si="5"/>
        <v>5.6957852407985919E-2</v>
      </c>
      <c r="K13" s="215">
        <f t="shared" si="6"/>
        <v>4.9946292726225479E-2</v>
      </c>
      <c r="L13" s="52">
        <f t="shared" si="0"/>
        <v>6.3481235123590621E-2</v>
      </c>
      <c r="N13" s="27">
        <f t="shared" si="1"/>
        <v>2.4653755849000047</v>
      </c>
      <c r="O13" s="152">
        <f t="shared" si="1"/>
        <v>2.405970344481505</v>
      </c>
      <c r="P13" s="52">
        <f t="shared" si="7"/>
        <v>-2.4095817603754347E-2</v>
      </c>
    </row>
    <row r="14" spans="1:19" ht="20.100000000000001" customHeight="1" x14ac:dyDescent="0.25">
      <c r="A14" s="8" t="s">
        <v>170</v>
      </c>
      <c r="B14" s="19">
        <v>10306.33</v>
      </c>
      <c r="C14" s="140">
        <v>10165.16</v>
      </c>
      <c r="D14" s="247">
        <f t="shared" si="2"/>
        <v>4.1533575552377647E-2</v>
      </c>
      <c r="E14" s="215">
        <f t="shared" si="3"/>
        <v>3.2460546367699676E-2</v>
      </c>
      <c r="F14" s="52">
        <f t="shared" si="4"/>
        <v>-1.3697407321519889E-2</v>
      </c>
      <c r="H14" s="19">
        <v>3668.2619999999993</v>
      </c>
      <c r="I14" s="140">
        <v>3798.2360000000003</v>
      </c>
      <c r="J14" s="247">
        <f t="shared" si="5"/>
        <v>5.6448986064420954E-2</v>
      </c>
      <c r="K14" s="215">
        <f t="shared" si="6"/>
        <v>4.8194509583069305E-2</v>
      </c>
      <c r="L14" s="52">
        <f t="shared" si="0"/>
        <v>3.5432038387661811E-2</v>
      </c>
      <c r="N14" s="27">
        <f t="shared" si="1"/>
        <v>3.5592320447724841</v>
      </c>
      <c r="O14" s="152">
        <f t="shared" si="1"/>
        <v>3.7365235766087306</v>
      </c>
      <c r="P14" s="52">
        <f t="shared" si="7"/>
        <v>4.9811737365266229E-2</v>
      </c>
    </row>
    <row r="15" spans="1:19" ht="20.100000000000001" customHeight="1" x14ac:dyDescent="0.25">
      <c r="A15" s="8" t="s">
        <v>177</v>
      </c>
      <c r="B15" s="19">
        <v>13627.34</v>
      </c>
      <c r="C15" s="140">
        <v>13474.57</v>
      </c>
      <c r="D15" s="247">
        <f t="shared" si="2"/>
        <v>5.4916944777426882E-2</v>
      </c>
      <c r="E15" s="215">
        <f t="shared" si="3"/>
        <v>4.3028531205589977E-2</v>
      </c>
      <c r="F15" s="52">
        <f t="shared" si="4"/>
        <v>-1.1210551729097566E-2</v>
      </c>
      <c r="H15" s="19">
        <v>3207.7759999999998</v>
      </c>
      <c r="I15" s="140">
        <v>3056.297</v>
      </c>
      <c r="J15" s="247">
        <f t="shared" si="5"/>
        <v>4.9362805252673884E-2</v>
      </c>
      <c r="K15" s="215">
        <f t="shared" si="6"/>
        <v>3.8780300922640391E-2</v>
      </c>
      <c r="L15" s="52">
        <f t="shared" si="0"/>
        <v>-4.7222436978143059E-2</v>
      </c>
      <c r="N15" s="27">
        <f t="shared" si="1"/>
        <v>2.3539267384537261</v>
      </c>
      <c r="O15" s="152">
        <f t="shared" si="1"/>
        <v>2.2681963135001713</v>
      </c>
      <c r="P15" s="52">
        <f t="shared" si="7"/>
        <v>-3.6420175510589778E-2</v>
      </c>
    </row>
    <row r="16" spans="1:19" ht="20.100000000000001" customHeight="1" x14ac:dyDescent="0.25">
      <c r="A16" s="8" t="s">
        <v>179</v>
      </c>
      <c r="B16" s="19">
        <v>4732.03</v>
      </c>
      <c r="C16" s="140">
        <v>6345.02</v>
      </c>
      <c r="D16" s="247">
        <f t="shared" si="2"/>
        <v>1.9069651905296803E-2</v>
      </c>
      <c r="E16" s="215">
        <f t="shared" si="3"/>
        <v>2.026164033955017E-2</v>
      </c>
      <c r="F16" s="52">
        <f t="shared" si="4"/>
        <v>0.3408663934928563</v>
      </c>
      <c r="H16" s="19">
        <v>1622.8690000000001</v>
      </c>
      <c r="I16" s="140">
        <v>2054.491</v>
      </c>
      <c r="J16" s="247">
        <f t="shared" si="5"/>
        <v>2.4973491415111786E-2</v>
      </c>
      <c r="K16" s="215">
        <f t="shared" si="6"/>
        <v>2.6068729322724978E-2</v>
      </c>
      <c r="L16" s="52">
        <f t="shared" si="0"/>
        <v>0.2659623173527868</v>
      </c>
      <c r="N16" s="27">
        <f t="shared" si="1"/>
        <v>3.429540810180832</v>
      </c>
      <c r="O16" s="152">
        <f t="shared" si="1"/>
        <v>3.2379582727871621</v>
      </c>
      <c r="P16" s="52">
        <f t="shared" si="7"/>
        <v>-5.5862445731785358E-2</v>
      </c>
    </row>
    <row r="17" spans="1:16" ht="20.100000000000001" customHeight="1" x14ac:dyDescent="0.25">
      <c r="A17" s="8" t="s">
        <v>174</v>
      </c>
      <c r="B17" s="19">
        <v>4287.2599999999993</v>
      </c>
      <c r="C17" s="140">
        <v>8496.5999999999985</v>
      </c>
      <c r="D17" s="247">
        <f t="shared" si="2"/>
        <v>1.7277269127098257E-2</v>
      </c>
      <c r="E17" s="215">
        <f t="shared" si="3"/>
        <v>2.7132310585155278E-2</v>
      </c>
      <c r="F17" s="52">
        <f t="shared" si="4"/>
        <v>0.98182522170337228</v>
      </c>
      <c r="H17" s="19">
        <v>1094.0339999999999</v>
      </c>
      <c r="I17" s="140">
        <v>2006.0029999999999</v>
      </c>
      <c r="J17" s="247">
        <f t="shared" si="5"/>
        <v>1.6835523204177541E-2</v>
      </c>
      <c r="K17" s="215">
        <f t="shared" si="6"/>
        <v>2.5453481776057559E-2</v>
      </c>
      <c r="L17" s="52">
        <f t="shared" si="0"/>
        <v>0.83358378258810983</v>
      </c>
      <c r="N17" s="27">
        <f t="shared" si="1"/>
        <v>2.5518256415519467</v>
      </c>
      <c r="O17" s="152">
        <f t="shared" si="1"/>
        <v>2.360947908575195</v>
      </c>
      <c r="P17" s="52">
        <f t="shared" si="7"/>
        <v>-7.4800460450215309E-2</v>
      </c>
    </row>
    <row r="18" spans="1:16" ht="20.100000000000001" customHeight="1" x14ac:dyDescent="0.25">
      <c r="A18" s="8" t="s">
        <v>178</v>
      </c>
      <c r="B18" s="19">
        <v>5129.5</v>
      </c>
      <c r="C18" s="140">
        <v>4746.6799999999994</v>
      </c>
      <c r="D18" s="247">
        <f t="shared" si="2"/>
        <v>2.0671419971602028E-2</v>
      </c>
      <c r="E18" s="215">
        <f t="shared" si="3"/>
        <v>1.515763905660439E-2</v>
      </c>
      <c r="F18" s="52">
        <f t="shared" si="4"/>
        <v>-7.4631055658446369E-2</v>
      </c>
      <c r="H18" s="19">
        <v>1602.3230000000001</v>
      </c>
      <c r="I18" s="140">
        <v>1503.885</v>
      </c>
      <c r="J18" s="247">
        <f t="shared" si="5"/>
        <v>2.4657319651023073E-2</v>
      </c>
      <c r="K18" s="215">
        <f t="shared" si="6"/>
        <v>1.9082279259196682E-2</v>
      </c>
      <c r="L18" s="52">
        <f t="shared" si="0"/>
        <v>-6.1434554705886449E-2</v>
      </c>
      <c r="N18" s="27">
        <f t="shared" si="1"/>
        <v>3.1237411053708941</v>
      </c>
      <c r="O18" s="152">
        <f t="shared" si="1"/>
        <v>3.1682881508759806</v>
      </c>
      <c r="P18" s="52">
        <f t="shared" si="7"/>
        <v>1.4260799471663397E-2</v>
      </c>
    </row>
    <row r="19" spans="1:16" ht="20.100000000000001" customHeight="1" x14ac:dyDescent="0.25">
      <c r="A19" s="8" t="s">
        <v>182</v>
      </c>
      <c r="B19" s="19">
        <v>1477.76</v>
      </c>
      <c r="C19" s="140">
        <v>2461.69</v>
      </c>
      <c r="D19" s="247">
        <f t="shared" si="2"/>
        <v>5.9552388297562367E-3</v>
      </c>
      <c r="E19" s="215">
        <f t="shared" si="3"/>
        <v>7.8609488082728284E-3</v>
      </c>
      <c r="F19" s="52">
        <f t="shared" si="4"/>
        <v>0.66582530316154187</v>
      </c>
      <c r="H19" s="19">
        <v>625.274</v>
      </c>
      <c r="I19" s="140">
        <v>1206.9279999999999</v>
      </c>
      <c r="J19" s="247">
        <f t="shared" si="5"/>
        <v>9.6220180871608284E-3</v>
      </c>
      <c r="K19" s="215">
        <f t="shared" si="6"/>
        <v>1.5314294072847148E-2</v>
      </c>
      <c r="L19" s="52">
        <f t="shared" si="0"/>
        <v>0.93023858340503507</v>
      </c>
      <c r="N19" s="27">
        <f t="shared" si="1"/>
        <v>4.2312283456041575</v>
      </c>
      <c r="O19" s="152">
        <f t="shared" si="1"/>
        <v>4.9028431687174248</v>
      </c>
      <c r="P19" s="52">
        <f t="shared" si="7"/>
        <v>0.15872809696290935</v>
      </c>
    </row>
    <row r="20" spans="1:16" ht="20.100000000000001" customHeight="1" x14ac:dyDescent="0.25">
      <c r="A20" s="8" t="s">
        <v>190</v>
      </c>
      <c r="B20" s="19">
        <v>4820.22</v>
      </c>
      <c r="C20" s="140">
        <v>5243.2199999999993</v>
      </c>
      <c r="D20" s="247">
        <f t="shared" si="2"/>
        <v>1.9425049610198954E-2</v>
      </c>
      <c r="E20" s="215">
        <f t="shared" si="3"/>
        <v>1.6743247123119583E-2</v>
      </c>
      <c r="F20" s="52">
        <f t="shared" si="4"/>
        <v>8.7755330669554307E-2</v>
      </c>
      <c r="H20" s="19">
        <v>1053.7570000000001</v>
      </c>
      <c r="I20" s="140">
        <v>1172.549</v>
      </c>
      <c r="J20" s="247">
        <f t="shared" si="5"/>
        <v>1.6215721289342486E-2</v>
      </c>
      <c r="K20" s="215">
        <f t="shared" si="6"/>
        <v>1.4878070772094815E-2</v>
      </c>
      <c r="L20" s="52">
        <f t="shared" si="0"/>
        <v>0.11273187271828317</v>
      </c>
      <c r="N20" s="27">
        <f t="shared" si="1"/>
        <v>2.1861180610013649</v>
      </c>
      <c r="O20" s="152">
        <f t="shared" si="1"/>
        <v>2.2363147073744765</v>
      </c>
      <c r="P20" s="52">
        <f t="shared" si="7"/>
        <v>2.2961544149229858E-2</v>
      </c>
    </row>
    <row r="21" spans="1:16" ht="20.100000000000001" customHeight="1" x14ac:dyDescent="0.25">
      <c r="A21" s="8" t="s">
        <v>181</v>
      </c>
      <c r="B21" s="19">
        <v>3731.1</v>
      </c>
      <c r="C21" s="140">
        <v>3880.26</v>
      </c>
      <c r="D21" s="247">
        <f t="shared" si="2"/>
        <v>1.5035994747254963E-2</v>
      </c>
      <c r="E21" s="215">
        <f t="shared" si="3"/>
        <v>1.2390888057711866E-2</v>
      </c>
      <c r="F21" s="52">
        <f t="shared" si="4"/>
        <v>3.9977486532121978E-2</v>
      </c>
      <c r="H21" s="19">
        <v>1109.5099999999998</v>
      </c>
      <c r="I21" s="140">
        <v>1129.3340000000001</v>
      </c>
      <c r="J21" s="247">
        <f t="shared" si="5"/>
        <v>1.7073675361338882E-2</v>
      </c>
      <c r="K21" s="215">
        <f t="shared" si="6"/>
        <v>1.4329730507921568E-2</v>
      </c>
      <c r="L21" s="52">
        <f t="shared" si="0"/>
        <v>1.786734684680652E-2</v>
      </c>
      <c r="N21" s="27">
        <f t="shared" si="1"/>
        <v>2.9736806839805952</v>
      </c>
      <c r="O21" s="152">
        <f t="shared" si="1"/>
        <v>2.9104596083767582</v>
      </c>
      <c r="P21" s="52">
        <f t="shared" si="7"/>
        <v>-2.1260209929200823E-2</v>
      </c>
    </row>
    <row r="22" spans="1:16" ht="20.100000000000001" customHeight="1" x14ac:dyDescent="0.25">
      <c r="A22" s="8" t="s">
        <v>187</v>
      </c>
      <c r="B22" s="19">
        <v>3750.3700000000003</v>
      </c>
      <c r="C22" s="140">
        <v>5161.01</v>
      </c>
      <c r="D22" s="247">
        <f t="shared" si="2"/>
        <v>1.5113651100282115E-2</v>
      </c>
      <c r="E22" s="215">
        <f t="shared" si="3"/>
        <v>1.648072479027991E-2</v>
      </c>
      <c r="F22" s="52">
        <f t="shared" si="4"/>
        <v>0.37613355482259075</v>
      </c>
      <c r="H22" s="19">
        <v>763.64</v>
      </c>
      <c r="I22" s="140">
        <v>1007.3549999999999</v>
      </c>
      <c r="J22" s="247">
        <f t="shared" si="5"/>
        <v>1.1751260874559785E-2</v>
      </c>
      <c r="K22" s="215">
        <f t="shared" si="6"/>
        <v>1.2781980951434501E-2</v>
      </c>
      <c r="L22" s="52">
        <f t="shared" ref="L22" si="8">(I22-H22)/H22</f>
        <v>0.31914907548059285</v>
      </c>
      <c r="N22" s="27">
        <f t="shared" ref="N22" si="9">(H22/B22)*10</f>
        <v>2.036172430986809</v>
      </c>
      <c r="O22" s="152">
        <f t="shared" ref="O22" si="10">(I22/C22)*10</f>
        <v>1.9518563226965262</v>
      </c>
      <c r="P22" s="52">
        <f t="shared" ref="P22" si="11">(O22-N22)/N22</f>
        <v>-4.1409119879606611E-2</v>
      </c>
    </row>
    <row r="23" spans="1:16" ht="20.100000000000001" customHeight="1" x14ac:dyDescent="0.25">
      <c r="A23" s="8" t="s">
        <v>186</v>
      </c>
      <c r="B23" s="19">
        <v>3270.9300000000003</v>
      </c>
      <c r="C23" s="140">
        <v>2639.3</v>
      </c>
      <c r="D23" s="247">
        <f t="shared" si="2"/>
        <v>1.3181551365184176E-2</v>
      </c>
      <c r="E23" s="215">
        <f t="shared" si="3"/>
        <v>8.4281132838312199E-3</v>
      </c>
      <c r="F23" s="52">
        <f t="shared" si="4"/>
        <v>-0.193104101891511</v>
      </c>
      <c r="H23" s="19">
        <v>860.70999999999992</v>
      </c>
      <c r="I23" s="140">
        <v>586.66699999999992</v>
      </c>
      <c r="J23" s="247">
        <f t="shared" si="5"/>
        <v>1.3245020883325064E-2</v>
      </c>
      <c r="K23" s="215">
        <f t="shared" si="6"/>
        <v>7.4440156834832049E-3</v>
      </c>
      <c r="L23" s="52">
        <f t="shared" si="0"/>
        <v>-0.31839179282220498</v>
      </c>
      <c r="N23" s="27">
        <f t="shared" si="1"/>
        <v>2.6313922951576458</v>
      </c>
      <c r="O23" s="152">
        <f t="shared" si="1"/>
        <v>2.2228128670480802</v>
      </c>
      <c r="P23" s="52">
        <f t="shared" si="7"/>
        <v>-0.15527119573217713</v>
      </c>
    </row>
    <row r="24" spans="1:16" ht="20.100000000000001" customHeight="1" x14ac:dyDescent="0.25">
      <c r="A24" s="8" t="s">
        <v>212</v>
      </c>
      <c r="B24" s="19">
        <v>2618.08</v>
      </c>
      <c r="C24" s="140">
        <v>2256.88</v>
      </c>
      <c r="D24" s="247">
        <f t="shared" si="2"/>
        <v>1.0550625051028724E-2</v>
      </c>
      <c r="E24" s="215">
        <f t="shared" si="3"/>
        <v>7.206926195587088E-3</v>
      </c>
      <c r="F24" s="52">
        <f t="shared" si="4"/>
        <v>-0.13796369858827837</v>
      </c>
      <c r="H24" s="19">
        <v>592.03399999999999</v>
      </c>
      <c r="I24" s="140">
        <v>561.70899999999995</v>
      </c>
      <c r="J24" s="247">
        <f t="shared" si="5"/>
        <v>9.1105049245837396E-3</v>
      </c>
      <c r="K24" s="215">
        <f t="shared" si="6"/>
        <v>7.1273322098459047E-3</v>
      </c>
      <c r="L24" s="52">
        <f t="shared" si="0"/>
        <v>-5.1221720374167778E-2</v>
      </c>
      <c r="N24" s="27">
        <f t="shared" si="1"/>
        <v>2.2613289127910532</v>
      </c>
      <c r="O24" s="152">
        <f t="shared" si="1"/>
        <v>2.4888740207720388</v>
      </c>
      <c r="P24" s="52">
        <f t="shared" si="7"/>
        <v>0.10062450742742118</v>
      </c>
    </row>
    <row r="25" spans="1:16" ht="20.100000000000001" customHeight="1" x14ac:dyDescent="0.25">
      <c r="A25" s="8" t="s">
        <v>192</v>
      </c>
      <c r="B25" s="19">
        <v>1436.73</v>
      </c>
      <c r="C25" s="140">
        <v>2253.5499999999997</v>
      </c>
      <c r="D25" s="247">
        <f t="shared" si="2"/>
        <v>5.7898916494394746E-3</v>
      </c>
      <c r="E25" s="215">
        <f t="shared" si="3"/>
        <v>7.1962924604167169E-3</v>
      </c>
      <c r="F25" s="52">
        <f t="shared" si="4"/>
        <v>0.56852714149492234</v>
      </c>
      <c r="H25" s="19">
        <v>393.18599999999992</v>
      </c>
      <c r="I25" s="140">
        <v>555.05500000000006</v>
      </c>
      <c r="J25" s="247">
        <f t="shared" si="5"/>
        <v>6.0505359308373873E-3</v>
      </c>
      <c r="K25" s="215">
        <f t="shared" si="6"/>
        <v>7.0429018935712611E-3</v>
      </c>
      <c r="L25" s="52">
        <f t="shared" si="0"/>
        <v>0.41168556357550923</v>
      </c>
      <c r="N25" s="27">
        <f t="shared" si="1"/>
        <v>2.7366728612891773</v>
      </c>
      <c r="O25" s="152">
        <f t="shared" si="1"/>
        <v>2.4630250049921241</v>
      </c>
      <c r="P25" s="52">
        <f t="shared" si="7"/>
        <v>-9.9992900199311605E-2</v>
      </c>
    </row>
    <row r="26" spans="1:16" ht="20.100000000000001" customHeight="1" x14ac:dyDescent="0.25">
      <c r="A26" s="8" t="s">
        <v>185</v>
      </c>
      <c r="B26" s="19">
        <v>1730.29</v>
      </c>
      <c r="C26" s="140">
        <v>1835.3799999999999</v>
      </c>
      <c r="D26" s="247">
        <f t="shared" si="2"/>
        <v>6.9729118359807534E-3</v>
      </c>
      <c r="E26" s="215">
        <f t="shared" si="3"/>
        <v>5.8609444014996936E-3</v>
      </c>
      <c r="F26" s="52">
        <f t="shared" si="4"/>
        <v>6.0735483647249837E-2</v>
      </c>
      <c r="H26" s="19">
        <v>518.51499999999999</v>
      </c>
      <c r="I26" s="140">
        <v>544.34699999999998</v>
      </c>
      <c r="J26" s="247">
        <f t="shared" si="5"/>
        <v>7.9791590702063368E-3</v>
      </c>
      <c r="K26" s="215">
        <f t="shared" si="6"/>
        <v>6.9070317663291652E-3</v>
      </c>
      <c r="L26" s="52">
        <f t="shared" si="0"/>
        <v>4.9819195201681717E-2</v>
      </c>
      <c r="N26" s="27">
        <f t="shared" si="1"/>
        <v>2.996694195770651</v>
      </c>
      <c r="O26" s="152">
        <f t="shared" si="1"/>
        <v>2.9658544824505007</v>
      </c>
      <c r="P26" s="52">
        <f t="shared" si="7"/>
        <v>-1.0291244720157168E-2</v>
      </c>
    </row>
    <row r="27" spans="1:16" ht="20.100000000000001" customHeight="1" x14ac:dyDescent="0.25">
      <c r="A27" s="8" t="s">
        <v>173</v>
      </c>
      <c r="B27" s="19">
        <v>1802.8500000000001</v>
      </c>
      <c r="C27" s="140">
        <v>1469.44</v>
      </c>
      <c r="D27" s="247">
        <f t="shared" si="2"/>
        <v>7.2653220578619204E-3</v>
      </c>
      <c r="E27" s="215">
        <f t="shared" si="3"/>
        <v>4.6923831257503681E-3</v>
      </c>
      <c r="F27" s="52">
        <f t="shared" si="4"/>
        <v>-0.1849349640846438</v>
      </c>
      <c r="H27" s="19">
        <v>571.56600000000003</v>
      </c>
      <c r="I27" s="140">
        <v>482.41799999999995</v>
      </c>
      <c r="J27" s="247">
        <f t="shared" si="5"/>
        <v>8.7955334621400635E-3</v>
      </c>
      <c r="K27" s="215">
        <f t="shared" si="6"/>
        <v>6.1212359958794354E-3</v>
      </c>
      <c r="L27" s="52">
        <f t="shared" si="0"/>
        <v>-0.15597148885693005</v>
      </c>
      <c r="N27" s="27">
        <f t="shared" si="1"/>
        <v>3.170346950661453</v>
      </c>
      <c r="O27" s="152">
        <f t="shared" si="1"/>
        <v>3.2830057709059228</v>
      </c>
      <c r="P27" s="52">
        <f t="shared" si="7"/>
        <v>3.5535170755038335E-2</v>
      </c>
    </row>
    <row r="28" spans="1:16" ht="20.100000000000001" customHeight="1" x14ac:dyDescent="0.25">
      <c r="A28" s="8" t="s">
        <v>180</v>
      </c>
      <c r="B28" s="19">
        <v>332.21999999999997</v>
      </c>
      <c r="C28" s="140">
        <v>300.84999999999997</v>
      </c>
      <c r="D28" s="247">
        <f t="shared" si="2"/>
        <v>1.3388164817166636E-3</v>
      </c>
      <c r="E28" s="215">
        <f t="shared" si="3"/>
        <v>9.6070847627803655E-4</v>
      </c>
      <c r="F28" s="52">
        <f t="shared" si="4"/>
        <v>-9.4425380771777756E-2</v>
      </c>
      <c r="H28" s="19">
        <v>397.858</v>
      </c>
      <c r="I28" s="140">
        <v>407.84700000000004</v>
      </c>
      <c r="J28" s="247">
        <f t="shared" si="5"/>
        <v>6.1224309216785485E-3</v>
      </c>
      <c r="K28" s="215">
        <f t="shared" si="6"/>
        <v>5.1750302377014138E-3</v>
      </c>
      <c r="L28" s="52">
        <f t="shared" si="0"/>
        <v>2.5106947704960143E-2</v>
      </c>
      <c r="N28" s="27">
        <f t="shared" si="1"/>
        <v>11.975738968153635</v>
      </c>
      <c r="O28" s="152">
        <f t="shared" si="1"/>
        <v>13.556489945155397</v>
      </c>
      <c r="P28" s="52">
        <f t="shared" si="7"/>
        <v>0.13199611157235122</v>
      </c>
    </row>
    <row r="29" spans="1:16" ht="20.100000000000001" customHeight="1" x14ac:dyDescent="0.25">
      <c r="A29" s="8" t="s">
        <v>194</v>
      </c>
      <c r="B29" s="19">
        <v>1433.6899999999998</v>
      </c>
      <c r="C29" s="140">
        <v>1590.8</v>
      </c>
      <c r="D29" s="247">
        <f t="shared" si="2"/>
        <v>5.7776407250387189E-3</v>
      </c>
      <c r="E29" s="215">
        <f t="shared" si="3"/>
        <v>5.0799236964038583E-3</v>
      </c>
      <c r="F29" s="52">
        <f t="shared" si="4"/>
        <v>0.10958435924084017</v>
      </c>
      <c r="H29" s="19">
        <v>330.71999999999997</v>
      </c>
      <c r="I29" s="140">
        <v>377.57199999999995</v>
      </c>
      <c r="J29" s="247">
        <f t="shared" si="5"/>
        <v>5.0892789749547055E-3</v>
      </c>
      <c r="K29" s="215">
        <f t="shared" si="6"/>
        <v>4.7908811807108979E-3</v>
      </c>
      <c r="L29" s="52">
        <f t="shared" si="0"/>
        <v>0.14166666666666661</v>
      </c>
      <c r="N29" s="27">
        <f t="shared" ref="N29" si="12">(H29/B29)*10</f>
        <v>2.3067748257991614</v>
      </c>
      <c r="O29" s="152">
        <f t="shared" ref="O29" si="13">(I29/C29)*10</f>
        <v>2.3734724666834293</v>
      </c>
      <c r="P29" s="52">
        <f t="shared" ref="P29" si="14">(O29-N29)/N29</f>
        <v>2.8913806470538834E-2</v>
      </c>
    </row>
    <row r="30" spans="1:16" ht="20.100000000000001" customHeight="1" x14ac:dyDescent="0.25">
      <c r="A30" s="8" t="s">
        <v>176</v>
      </c>
      <c r="B30" s="19">
        <v>1201.8400000000001</v>
      </c>
      <c r="C30" s="140">
        <v>1316.09</v>
      </c>
      <c r="D30" s="247">
        <f t="shared" si="2"/>
        <v>4.8433062440140723E-3</v>
      </c>
      <c r="E30" s="215">
        <f t="shared" si="3"/>
        <v>4.202688444556295E-3</v>
      </c>
      <c r="F30" s="52">
        <f t="shared" si="4"/>
        <v>9.5062570724888301E-2</v>
      </c>
      <c r="H30" s="19">
        <v>337.63499999999999</v>
      </c>
      <c r="I30" s="140">
        <v>373.18699999999995</v>
      </c>
      <c r="J30" s="247">
        <f t="shared" si="5"/>
        <v>5.1956903323319798E-3</v>
      </c>
      <c r="K30" s="215">
        <f t="shared" si="6"/>
        <v>4.735241424644725E-3</v>
      </c>
      <c r="L30" s="52">
        <f t="shared" si="0"/>
        <v>0.10529714040309791</v>
      </c>
      <c r="N30" s="27">
        <f t="shared" si="1"/>
        <v>2.8093173800173066</v>
      </c>
      <c r="O30" s="152">
        <f t="shared" si="1"/>
        <v>2.8355735550000376</v>
      </c>
      <c r="P30" s="52">
        <f t="shared" si="7"/>
        <v>9.3461049184016647E-3</v>
      </c>
    </row>
    <row r="31" spans="1:16" ht="20.100000000000001" customHeight="1" x14ac:dyDescent="0.25">
      <c r="A31" s="8" t="s">
        <v>184</v>
      </c>
      <c r="B31" s="19">
        <v>1417.4700000000003</v>
      </c>
      <c r="C31" s="140">
        <v>1096.2600000000002</v>
      </c>
      <c r="D31" s="247">
        <f t="shared" si="2"/>
        <v>5.7122755955057482E-3</v>
      </c>
      <c r="E31" s="215">
        <f t="shared" si="3"/>
        <v>3.5007022576186162E-3</v>
      </c>
      <c r="F31" s="52">
        <f t="shared" si="4"/>
        <v>-0.22660797053905901</v>
      </c>
      <c r="H31" s="19">
        <v>411.32099999999997</v>
      </c>
      <c r="I31" s="140">
        <v>334.52099999999996</v>
      </c>
      <c r="J31" s="247">
        <f t="shared" si="5"/>
        <v>6.3296060633083713E-3</v>
      </c>
      <c r="K31" s="215">
        <f t="shared" si="6"/>
        <v>4.244621856103181E-3</v>
      </c>
      <c r="L31" s="52">
        <f t="shared" si="0"/>
        <v>-0.18671548498617871</v>
      </c>
      <c r="N31" s="27">
        <f t="shared" si="1"/>
        <v>2.9017968634256803</v>
      </c>
      <c r="O31" s="152">
        <f t="shared" si="1"/>
        <v>3.0514750150511731</v>
      </c>
      <c r="P31" s="52">
        <f t="shared" si="7"/>
        <v>5.1581195607466511E-2</v>
      </c>
    </row>
    <row r="32" spans="1:16" ht="20.100000000000001" customHeight="1" thickBot="1" x14ac:dyDescent="0.3">
      <c r="A32" s="8" t="s">
        <v>17</v>
      </c>
      <c r="B32" s="19">
        <f>B33-SUM(B7:B31)</f>
        <v>13094.260000000068</v>
      </c>
      <c r="C32" s="140">
        <f>C33-SUM(C7:C31)</f>
        <v>11971.830000000075</v>
      </c>
      <c r="D32" s="247">
        <f t="shared" si="2"/>
        <v>5.2768680705205379E-2</v>
      </c>
      <c r="E32" s="215">
        <f t="shared" si="3"/>
        <v>3.8229810728136145E-2</v>
      </c>
      <c r="F32" s="52">
        <f t="shared" si="4"/>
        <v>-8.5719238811508794E-2</v>
      </c>
      <c r="H32" s="19">
        <f>H33-SUM(H7:H31)</f>
        <v>3563.7339999999967</v>
      </c>
      <c r="I32" s="140">
        <f>I33-SUM(I7:I31)</f>
        <v>3488.9330000000191</v>
      </c>
      <c r="J32" s="247">
        <f t="shared" si="5"/>
        <v>5.484045875221099E-2</v>
      </c>
      <c r="K32" s="215">
        <f t="shared" si="6"/>
        <v>4.426987025113438E-2</v>
      </c>
      <c r="L32" s="52">
        <f t="shared" si="0"/>
        <v>-2.0989501461101675E-2</v>
      </c>
      <c r="N32" s="27">
        <f t="shared" si="1"/>
        <v>2.7216001515167547</v>
      </c>
      <c r="O32" s="152">
        <f t="shared" si="1"/>
        <v>2.9142854517646821</v>
      </c>
      <c r="P32" s="52">
        <f t="shared" si="7"/>
        <v>7.0798533774530908E-2</v>
      </c>
    </row>
    <row r="33" spans="1:16" ht="26.25" customHeight="1" thickBot="1" x14ac:dyDescent="0.3">
      <c r="A33" s="12" t="s">
        <v>18</v>
      </c>
      <c r="B33" s="17">
        <v>248144.54000000007</v>
      </c>
      <c r="C33" s="145">
        <v>313154.31000000006</v>
      </c>
      <c r="D33" s="243">
        <f>SUM(D7:D32)</f>
        <v>1</v>
      </c>
      <c r="E33" s="244">
        <f>SUM(E7:E32)</f>
        <v>1.0000000000000002</v>
      </c>
      <c r="F33" s="57">
        <f t="shared" si="4"/>
        <v>0.26198347946724909</v>
      </c>
      <c r="G33" s="1"/>
      <c r="H33" s="17">
        <v>64983.664999999994</v>
      </c>
      <c r="I33" s="145">
        <v>78810.553999999989</v>
      </c>
      <c r="J33" s="243">
        <f>SUM(J7:J32)</f>
        <v>0.99999999999999967</v>
      </c>
      <c r="K33" s="244">
        <f>SUM(K7:K32)</f>
        <v>1</v>
      </c>
      <c r="L33" s="57">
        <f t="shared" si="0"/>
        <v>0.21277484118508855</v>
      </c>
      <c r="N33" s="29">
        <f t="shared" si="1"/>
        <v>2.6187827868386697</v>
      </c>
      <c r="O33" s="146">
        <f t="shared" si="1"/>
        <v>2.5166683479464158</v>
      </c>
      <c r="P33" s="57">
        <f t="shared" si="7"/>
        <v>-3.899309228907983E-2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172</v>
      </c>
      <c r="B39" s="39">
        <v>30753.22</v>
      </c>
      <c r="C39" s="147">
        <v>38416.19</v>
      </c>
      <c r="D39" s="247">
        <f t="shared" ref="D39:D61" si="15">B39/$B$62</f>
        <v>0.27666031209233427</v>
      </c>
      <c r="E39" s="246">
        <f t="shared" ref="E39:E61" si="16">C39/$C$62</f>
        <v>0.30418090693065203</v>
      </c>
      <c r="F39" s="52">
        <f>(C39-B39)/B39</f>
        <v>0.24917618382725454</v>
      </c>
      <c r="H39" s="39">
        <v>6836.6020000000008</v>
      </c>
      <c r="I39" s="147">
        <v>8410.7670000000016</v>
      </c>
      <c r="J39" s="247">
        <f t="shared" ref="J39:J61" si="17">H39/$H$62</f>
        <v>0.25856674655458761</v>
      </c>
      <c r="K39" s="246">
        <f t="shared" ref="K39:K61" si="18">I39/$I$62</f>
        <v>0.28783680422824853</v>
      </c>
      <c r="L39" s="52">
        <f t="shared" ref="L39:L62" si="19">(I39-H39)/H39</f>
        <v>0.23025546901808833</v>
      </c>
      <c r="N39" s="27">
        <f t="shared" ref="N39:O62" si="20">(H39/B39)*10</f>
        <v>2.2230524153243141</v>
      </c>
      <c r="O39" s="151">
        <f t="shared" si="20"/>
        <v>2.1893808313630272</v>
      </c>
      <c r="P39" s="61">
        <f t="shared" si="7"/>
        <v>-1.5146554228400704E-2</v>
      </c>
    </row>
    <row r="40" spans="1:16" ht="20.100000000000001" customHeight="1" x14ac:dyDescent="0.25">
      <c r="A40" s="38" t="s">
        <v>171</v>
      </c>
      <c r="B40" s="19">
        <v>23472.71</v>
      </c>
      <c r="C40" s="140">
        <v>23479.09</v>
      </c>
      <c r="D40" s="247">
        <f t="shared" si="15"/>
        <v>0.2111638155046156</v>
      </c>
      <c r="E40" s="215">
        <f t="shared" si="16"/>
        <v>0.18590836025400753</v>
      </c>
      <c r="F40" s="52">
        <f t="shared" ref="F40:F62" si="21">(C40-B40)/B40</f>
        <v>2.7180500249016917E-4</v>
      </c>
      <c r="H40" s="19">
        <v>4886.1829999999991</v>
      </c>
      <c r="I40" s="140">
        <v>4712.4160000000002</v>
      </c>
      <c r="J40" s="247">
        <f t="shared" si="17"/>
        <v>0.18480005730629545</v>
      </c>
      <c r="K40" s="215">
        <f t="shared" si="18"/>
        <v>0.16127028148967459</v>
      </c>
      <c r="L40" s="52">
        <f t="shared" si="19"/>
        <v>-3.5562933275319189E-2</v>
      </c>
      <c r="N40" s="27">
        <f t="shared" si="20"/>
        <v>2.0816441731696083</v>
      </c>
      <c r="O40" s="152">
        <f t="shared" si="20"/>
        <v>2.0070692688685976</v>
      </c>
      <c r="P40" s="52">
        <f t="shared" si="7"/>
        <v>-3.5825000863360545E-2</v>
      </c>
    </row>
    <row r="41" spans="1:16" ht="20.100000000000001" customHeight="1" x14ac:dyDescent="0.25">
      <c r="A41" s="38" t="s">
        <v>167</v>
      </c>
      <c r="B41" s="19">
        <v>15013.250000000002</v>
      </c>
      <c r="C41" s="140">
        <v>16360.529999999999</v>
      </c>
      <c r="D41" s="247">
        <f t="shared" si="15"/>
        <v>0.13506131814880645</v>
      </c>
      <c r="E41" s="215">
        <f t="shared" si="16"/>
        <v>0.12954332153360704</v>
      </c>
      <c r="F41" s="52">
        <f t="shared" si="21"/>
        <v>8.9739396866101398E-2</v>
      </c>
      <c r="H41" s="19">
        <v>3701.33</v>
      </c>
      <c r="I41" s="140">
        <v>3936.2949999999996</v>
      </c>
      <c r="J41" s="247">
        <f t="shared" si="17"/>
        <v>0.1399877974503842</v>
      </c>
      <c r="K41" s="215">
        <f t="shared" si="18"/>
        <v>0.13470954234014962</v>
      </c>
      <c r="L41" s="52">
        <f t="shared" si="19"/>
        <v>6.3481235123590621E-2</v>
      </c>
      <c r="N41" s="27">
        <f t="shared" si="20"/>
        <v>2.4653755849000047</v>
      </c>
      <c r="O41" s="152">
        <f t="shared" si="20"/>
        <v>2.405970344481505</v>
      </c>
      <c r="P41" s="52">
        <f t="shared" si="7"/>
        <v>-2.4095817603754347E-2</v>
      </c>
    </row>
    <row r="42" spans="1:16" ht="20.100000000000001" customHeight="1" x14ac:dyDescent="0.25">
      <c r="A42" s="38" t="s">
        <v>177</v>
      </c>
      <c r="B42" s="19">
        <v>13627.34</v>
      </c>
      <c r="C42" s="140">
        <v>13474.57</v>
      </c>
      <c r="D42" s="247">
        <f t="shared" si="15"/>
        <v>0.12259347598034777</v>
      </c>
      <c r="E42" s="215">
        <f t="shared" si="16"/>
        <v>0.10669217647821284</v>
      </c>
      <c r="F42" s="52">
        <f t="shared" si="21"/>
        <v>-1.1210551729097566E-2</v>
      </c>
      <c r="H42" s="19">
        <v>3207.7759999999998</v>
      </c>
      <c r="I42" s="140">
        <v>3056.297</v>
      </c>
      <c r="J42" s="247">
        <f t="shared" si="17"/>
        <v>0.12132111888272692</v>
      </c>
      <c r="K42" s="215">
        <f t="shared" si="18"/>
        <v>0.10459388082589652</v>
      </c>
      <c r="L42" s="52">
        <f t="shared" si="19"/>
        <v>-4.7222436978143059E-2</v>
      </c>
      <c r="N42" s="27">
        <f t="shared" si="20"/>
        <v>2.3539267384537261</v>
      </c>
      <c r="O42" s="152">
        <f t="shared" si="20"/>
        <v>2.2681963135001713</v>
      </c>
      <c r="P42" s="52">
        <f t="shared" si="7"/>
        <v>-3.6420175510589778E-2</v>
      </c>
    </row>
    <row r="43" spans="1:16" ht="20.100000000000001" customHeight="1" x14ac:dyDescent="0.25">
      <c r="A43" s="38" t="s">
        <v>179</v>
      </c>
      <c r="B43" s="19">
        <v>4732.03</v>
      </c>
      <c r="C43" s="140">
        <v>6345.02</v>
      </c>
      <c r="D43" s="247">
        <f t="shared" si="15"/>
        <v>4.2570010445419651E-2</v>
      </c>
      <c r="E43" s="215">
        <f t="shared" si="16"/>
        <v>5.0240118504545232E-2</v>
      </c>
      <c r="F43" s="52">
        <f t="shared" si="21"/>
        <v>0.3408663934928563</v>
      </c>
      <c r="H43" s="19">
        <v>1622.8690000000001</v>
      </c>
      <c r="I43" s="140">
        <v>2054.491</v>
      </c>
      <c r="J43" s="247">
        <f t="shared" si="17"/>
        <v>6.1378438793759975E-2</v>
      </c>
      <c r="K43" s="215">
        <f t="shared" si="18"/>
        <v>7.0309654726578255E-2</v>
      </c>
      <c r="L43" s="52">
        <f t="shared" si="19"/>
        <v>0.2659623173527868</v>
      </c>
      <c r="N43" s="27">
        <f t="shared" si="20"/>
        <v>3.429540810180832</v>
      </c>
      <c r="O43" s="152">
        <f t="shared" si="20"/>
        <v>3.2379582727871621</v>
      </c>
      <c r="P43" s="52">
        <f t="shared" si="7"/>
        <v>-5.5862445731785358E-2</v>
      </c>
    </row>
    <row r="44" spans="1:16" ht="20.100000000000001" customHeight="1" x14ac:dyDescent="0.25">
      <c r="A44" s="38" t="s">
        <v>174</v>
      </c>
      <c r="B44" s="19">
        <v>4287.2599999999993</v>
      </c>
      <c r="C44" s="140">
        <v>8496.5999999999985</v>
      </c>
      <c r="D44" s="247">
        <f t="shared" si="15"/>
        <v>3.8568796686037458E-2</v>
      </c>
      <c r="E44" s="215">
        <f t="shared" si="16"/>
        <v>6.7276413767918611E-2</v>
      </c>
      <c r="F44" s="52">
        <f t="shared" si="21"/>
        <v>0.98182522170337228</v>
      </c>
      <c r="H44" s="19">
        <v>1094.0339999999999</v>
      </c>
      <c r="I44" s="140">
        <v>2006.0029999999999</v>
      </c>
      <c r="J44" s="247">
        <f t="shared" si="17"/>
        <v>4.1377399474198093E-2</v>
      </c>
      <c r="K44" s="215">
        <f t="shared" si="18"/>
        <v>6.8650278005832177E-2</v>
      </c>
      <c r="L44" s="52">
        <f t="shared" si="19"/>
        <v>0.83358378258810983</v>
      </c>
      <c r="N44" s="27">
        <f t="shared" si="20"/>
        <v>2.5518256415519467</v>
      </c>
      <c r="O44" s="152">
        <f t="shared" si="20"/>
        <v>2.360947908575195</v>
      </c>
      <c r="P44" s="52">
        <f t="shared" si="7"/>
        <v>-7.4800460450215309E-2</v>
      </c>
    </row>
    <row r="45" spans="1:16" ht="20.100000000000001" customHeight="1" x14ac:dyDescent="0.25">
      <c r="A45" s="38" t="s">
        <v>190</v>
      </c>
      <c r="B45" s="19">
        <v>4820.22</v>
      </c>
      <c r="C45" s="140">
        <v>5243.2199999999993</v>
      </c>
      <c r="D45" s="247">
        <f t="shared" si="15"/>
        <v>4.3363380145354256E-2</v>
      </c>
      <c r="E45" s="215">
        <f t="shared" si="16"/>
        <v>4.1516022667446535E-2</v>
      </c>
      <c r="F45" s="52">
        <f t="shared" si="21"/>
        <v>8.7755330669554307E-2</v>
      </c>
      <c r="H45" s="19">
        <v>1053.7570000000001</v>
      </c>
      <c r="I45" s="140">
        <v>1172.549</v>
      </c>
      <c r="J45" s="247">
        <f t="shared" si="17"/>
        <v>3.9854085282297044E-2</v>
      </c>
      <c r="K45" s="215">
        <f t="shared" si="18"/>
        <v>4.0127464827051866E-2</v>
      </c>
      <c r="L45" s="52">
        <f t="shared" si="19"/>
        <v>0.11273187271828317</v>
      </c>
      <c r="N45" s="27">
        <f t="shared" si="20"/>
        <v>2.1861180610013649</v>
      </c>
      <c r="O45" s="152">
        <f t="shared" si="20"/>
        <v>2.2363147073744765</v>
      </c>
      <c r="P45" s="52">
        <f t="shared" si="7"/>
        <v>2.2961544149229858E-2</v>
      </c>
    </row>
    <row r="46" spans="1:16" ht="20.100000000000001" customHeight="1" x14ac:dyDescent="0.25">
      <c r="A46" s="38" t="s">
        <v>186</v>
      </c>
      <c r="B46" s="19">
        <v>3270.9300000000003</v>
      </c>
      <c r="C46" s="140">
        <v>2639.3</v>
      </c>
      <c r="D46" s="247">
        <f t="shared" si="15"/>
        <v>2.9425748413732904E-2</v>
      </c>
      <c r="E46" s="215">
        <f t="shared" si="16"/>
        <v>2.0898081451129584E-2</v>
      </c>
      <c r="F46" s="52">
        <f t="shared" si="21"/>
        <v>-0.193104101891511</v>
      </c>
      <c r="H46" s="19">
        <v>860.70999999999992</v>
      </c>
      <c r="I46" s="140">
        <v>586.66699999999992</v>
      </c>
      <c r="J46" s="247">
        <f t="shared" si="17"/>
        <v>3.2552865360159777E-2</v>
      </c>
      <c r="K46" s="215">
        <f t="shared" si="18"/>
        <v>2.0077164713536093E-2</v>
      </c>
      <c r="L46" s="52">
        <f t="shared" si="19"/>
        <v>-0.31839179282220498</v>
      </c>
      <c r="N46" s="27">
        <f t="shared" si="20"/>
        <v>2.6313922951576458</v>
      </c>
      <c r="O46" s="152">
        <f t="shared" si="20"/>
        <v>2.2228128670480802</v>
      </c>
      <c r="P46" s="52">
        <f t="shared" si="7"/>
        <v>-0.15527119573217713</v>
      </c>
    </row>
    <row r="47" spans="1:16" ht="20.100000000000001" customHeight="1" x14ac:dyDescent="0.25">
      <c r="A47" s="38" t="s">
        <v>192</v>
      </c>
      <c r="B47" s="19">
        <v>1436.73</v>
      </c>
      <c r="C47" s="140">
        <v>2253.5499999999997</v>
      </c>
      <c r="D47" s="247">
        <f t="shared" si="15"/>
        <v>1.2925026068568411E-2</v>
      </c>
      <c r="E47" s="215">
        <f t="shared" si="16"/>
        <v>1.784369774341419E-2</v>
      </c>
      <c r="F47" s="52">
        <f t="shared" si="21"/>
        <v>0.56852714149492234</v>
      </c>
      <c r="H47" s="19">
        <v>393.18599999999992</v>
      </c>
      <c r="I47" s="140">
        <v>555.05500000000006</v>
      </c>
      <c r="J47" s="247">
        <f t="shared" si="17"/>
        <v>1.4870665984477676E-2</v>
      </c>
      <c r="K47" s="215">
        <f t="shared" si="18"/>
        <v>1.8995325559596463E-2</v>
      </c>
      <c r="L47" s="52">
        <f t="shared" si="19"/>
        <v>0.41168556357550923</v>
      </c>
      <c r="N47" s="27">
        <f t="shared" si="20"/>
        <v>2.7366728612891773</v>
      </c>
      <c r="O47" s="152">
        <f t="shared" si="20"/>
        <v>2.4630250049921241</v>
      </c>
      <c r="P47" s="52">
        <f t="shared" si="7"/>
        <v>-9.9992900199311605E-2</v>
      </c>
    </row>
    <row r="48" spans="1:16" ht="20.100000000000001" customHeight="1" x14ac:dyDescent="0.25">
      <c r="A48" s="38" t="s">
        <v>185</v>
      </c>
      <c r="B48" s="19">
        <v>1730.29</v>
      </c>
      <c r="C48" s="140">
        <v>1835.3799999999999</v>
      </c>
      <c r="D48" s="247">
        <f t="shared" si="15"/>
        <v>1.5565933304227819E-2</v>
      </c>
      <c r="E48" s="215">
        <f t="shared" si="16"/>
        <v>1.45326111975805E-2</v>
      </c>
      <c r="F48" s="52">
        <f t="shared" si="21"/>
        <v>6.0735483647249837E-2</v>
      </c>
      <c r="H48" s="19">
        <v>518.51499999999999</v>
      </c>
      <c r="I48" s="140">
        <v>544.34699999999998</v>
      </c>
      <c r="J48" s="247">
        <f t="shared" si="17"/>
        <v>1.9610727169689264E-2</v>
      </c>
      <c r="K48" s="215">
        <f t="shared" si="18"/>
        <v>1.8628871881866942E-2</v>
      </c>
      <c r="L48" s="52">
        <f t="shared" si="19"/>
        <v>4.9819195201681717E-2</v>
      </c>
      <c r="N48" s="27">
        <f t="shared" si="20"/>
        <v>2.996694195770651</v>
      </c>
      <c r="O48" s="152">
        <f t="shared" si="20"/>
        <v>2.9658544824505007</v>
      </c>
      <c r="P48" s="52">
        <f t="shared" si="7"/>
        <v>-1.0291244720157168E-2</v>
      </c>
    </row>
    <row r="49" spans="1:16" ht="20.100000000000001" customHeight="1" x14ac:dyDescent="0.25">
      <c r="A49" s="38" t="s">
        <v>173</v>
      </c>
      <c r="B49" s="19">
        <v>1802.8500000000001</v>
      </c>
      <c r="C49" s="140">
        <v>1469.44</v>
      </c>
      <c r="D49" s="247">
        <f t="shared" si="15"/>
        <v>1.6218693315876023E-2</v>
      </c>
      <c r="E49" s="215">
        <f t="shared" si="16"/>
        <v>1.1635083850849793E-2</v>
      </c>
      <c r="F49" s="52">
        <f t="shared" si="21"/>
        <v>-0.1849349640846438</v>
      </c>
      <c r="H49" s="19">
        <v>571.56600000000003</v>
      </c>
      <c r="I49" s="140">
        <v>482.41799999999995</v>
      </c>
      <c r="J49" s="247">
        <f t="shared" si="17"/>
        <v>2.1617166109891933E-2</v>
      </c>
      <c r="K49" s="215">
        <f t="shared" si="18"/>
        <v>1.6509511608416114E-2</v>
      </c>
      <c r="L49" s="52">
        <f t="shared" si="19"/>
        <v>-0.15597148885693005</v>
      </c>
      <c r="N49" s="27">
        <f t="shared" si="20"/>
        <v>3.170346950661453</v>
      </c>
      <c r="O49" s="152">
        <f t="shared" si="20"/>
        <v>3.2830057709059228</v>
      </c>
      <c r="P49" s="52">
        <f t="shared" si="7"/>
        <v>3.5535170755038335E-2</v>
      </c>
    </row>
    <row r="50" spans="1:16" ht="20.100000000000001" customHeight="1" x14ac:dyDescent="0.25">
      <c r="A50" s="38" t="s">
        <v>194</v>
      </c>
      <c r="B50" s="19">
        <v>1433.6899999999998</v>
      </c>
      <c r="C50" s="140">
        <v>1590.8</v>
      </c>
      <c r="D50" s="247">
        <f t="shared" si="15"/>
        <v>1.2897677799061648E-2</v>
      </c>
      <c r="E50" s="215">
        <f t="shared" si="16"/>
        <v>1.2596017115317297E-2</v>
      </c>
      <c r="F50" s="52">
        <f t="shared" si="21"/>
        <v>0.10958435924084017</v>
      </c>
      <c r="H50" s="19">
        <v>330.71999999999997</v>
      </c>
      <c r="I50" s="140">
        <v>377.57199999999995</v>
      </c>
      <c r="J50" s="247">
        <f t="shared" si="17"/>
        <v>1.2508142849405771E-2</v>
      </c>
      <c r="K50" s="215">
        <f t="shared" si="18"/>
        <v>1.2921427718312518E-2</v>
      </c>
      <c r="L50" s="52">
        <f t="shared" si="19"/>
        <v>0.14166666666666661</v>
      </c>
      <c r="N50" s="27">
        <f t="shared" si="20"/>
        <v>2.3067748257991614</v>
      </c>
      <c r="O50" s="152">
        <f t="shared" si="20"/>
        <v>2.3734724666834293</v>
      </c>
      <c r="P50" s="52">
        <f t="shared" si="7"/>
        <v>2.8913806470538834E-2</v>
      </c>
    </row>
    <row r="51" spans="1:16" ht="20.100000000000001" customHeight="1" x14ac:dyDescent="0.25">
      <c r="A51" s="38" t="s">
        <v>176</v>
      </c>
      <c r="B51" s="19">
        <v>1201.8400000000001</v>
      </c>
      <c r="C51" s="140">
        <v>1316.09</v>
      </c>
      <c r="D51" s="247">
        <f t="shared" si="15"/>
        <v>1.081192244210691E-2</v>
      </c>
      <c r="E51" s="215">
        <f t="shared" si="16"/>
        <v>1.0420852505216205E-2</v>
      </c>
      <c r="F51" s="52">
        <f t="shared" si="21"/>
        <v>9.5062570724888301E-2</v>
      </c>
      <c r="H51" s="19">
        <v>337.63499999999999</v>
      </c>
      <c r="I51" s="140">
        <v>373.18699999999995</v>
      </c>
      <c r="J51" s="247">
        <f t="shared" si="17"/>
        <v>1.276967468238727E-2</v>
      </c>
      <c r="K51" s="215">
        <f t="shared" si="18"/>
        <v>1.2771362404823169E-2</v>
      </c>
      <c r="L51" s="52">
        <f t="shared" si="19"/>
        <v>0.10529714040309791</v>
      </c>
      <c r="N51" s="27">
        <f t="shared" si="20"/>
        <v>2.8093173800173066</v>
      </c>
      <c r="O51" s="152">
        <f t="shared" si="20"/>
        <v>2.8355735550000376</v>
      </c>
      <c r="P51" s="52">
        <f t="shared" si="7"/>
        <v>9.3461049184016647E-3</v>
      </c>
    </row>
    <row r="52" spans="1:16" ht="20.100000000000001" customHeight="1" x14ac:dyDescent="0.25">
      <c r="A52" s="38" t="s">
        <v>184</v>
      </c>
      <c r="B52" s="19">
        <v>1417.4700000000003</v>
      </c>
      <c r="C52" s="140">
        <v>1096.2600000000002</v>
      </c>
      <c r="D52" s="247">
        <f t="shared" si="15"/>
        <v>1.2751760387417028E-2</v>
      </c>
      <c r="E52" s="215">
        <f t="shared" si="16"/>
        <v>8.6802298986910619E-3</v>
      </c>
      <c r="F52" s="52">
        <f t="shared" si="21"/>
        <v>-0.22660797053905901</v>
      </c>
      <c r="H52" s="19">
        <v>411.32099999999997</v>
      </c>
      <c r="I52" s="140">
        <v>334.52099999999996</v>
      </c>
      <c r="J52" s="247">
        <f t="shared" si="17"/>
        <v>1.5556548817611367E-2</v>
      </c>
      <c r="K52" s="215">
        <f t="shared" si="18"/>
        <v>1.1448118297325071E-2</v>
      </c>
      <c r="L52" s="52">
        <f t="shared" si="19"/>
        <v>-0.18671548498617871</v>
      </c>
      <c r="N52" s="27">
        <f t="shared" si="20"/>
        <v>2.9017968634256803</v>
      </c>
      <c r="O52" s="152">
        <f t="shared" si="20"/>
        <v>3.0514750150511731</v>
      </c>
      <c r="P52" s="52">
        <f t="shared" si="7"/>
        <v>5.1581195607466511E-2</v>
      </c>
    </row>
    <row r="53" spans="1:16" ht="20.100000000000001" customHeight="1" x14ac:dyDescent="0.25">
      <c r="A53" s="38" t="s">
        <v>191</v>
      </c>
      <c r="B53" s="19">
        <v>1000.4200000000001</v>
      </c>
      <c r="C53" s="140">
        <v>552.98</v>
      </c>
      <c r="D53" s="247">
        <f t="shared" si="15"/>
        <v>8.9999196644583255E-3</v>
      </c>
      <c r="E53" s="215">
        <f t="shared" si="16"/>
        <v>4.3785174405507662E-3</v>
      </c>
      <c r="F53" s="52">
        <f t="shared" si="21"/>
        <v>-0.44725215409528002</v>
      </c>
      <c r="H53" s="19">
        <v>255.67599999999999</v>
      </c>
      <c r="I53" s="140">
        <v>151.91500000000002</v>
      </c>
      <c r="J53" s="247">
        <f t="shared" si="17"/>
        <v>9.6699078712042513E-3</v>
      </c>
      <c r="K53" s="215">
        <f t="shared" si="18"/>
        <v>5.1988989962906329E-3</v>
      </c>
      <c r="L53" s="52">
        <f t="shared" si="19"/>
        <v>-0.40583003488790492</v>
      </c>
      <c r="N53" s="27">
        <f t="shared" si="20"/>
        <v>2.5556866116231181</v>
      </c>
      <c r="O53" s="152">
        <f t="shared" si="20"/>
        <v>2.747206047234982</v>
      </c>
      <c r="P53" s="52">
        <f t="shared" si="7"/>
        <v>7.4938544789038039E-2</v>
      </c>
    </row>
    <row r="54" spans="1:16" ht="20.100000000000001" customHeight="1" x14ac:dyDescent="0.25">
      <c r="A54" s="38" t="s">
        <v>196</v>
      </c>
      <c r="B54" s="19">
        <v>108.44</v>
      </c>
      <c r="C54" s="140">
        <v>566.30999999999983</v>
      </c>
      <c r="D54" s="247">
        <f t="shared" si="15"/>
        <v>9.7554156095825827E-4</v>
      </c>
      <c r="E54" s="215">
        <f t="shared" si="16"/>
        <v>4.4840649060694845E-3</v>
      </c>
      <c r="F54" s="52">
        <f t="shared" si="21"/>
        <v>4.2223349317594971</v>
      </c>
      <c r="H54" s="19">
        <v>49.173000000000002</v>
      </c>
      <c r="I54" s="140">
        <v>149.386</v>
      </c>
      <c r="J54" s="247">
        <f t="shared" si="17"/>
        <v>1.8597693164423986E-3</v>
      </c>
      <c r="K54" s="215">
        <f t="shared" si="18"/>
        <v>5.1123504950786446E-3</v>
      </c>
      <c r="L54" s="52">
        <f t="shared" si="19"/>
        <v>2.037967990563927</v>
      </c>
      <c r="N54" s="27">
        <f t="shared" si="20"/>
        <v>4.5345813353006275</v>
      </c>
      <c r="O54" s="152">
        <f t="shared" si="20"/>
        <v>2.6378838445374448</v>
      </c>
      <c r="P54" s="52">
        <f t="shared" si="7"/>
        <v>-0.41827400381990015</v>
      </c>
    </row>
    <row r="55" spans="1:16" ht="20.100000000000001" customHeight="1" x14ac:dyDescent="0.25">
      <c r="A55" s="38" t="s">
        <v>197</v>
      </c>
      <c r="B55" s="19">
        <v>93.850000000000023</v>
      </c>
      <c r="C55" s="140">
        <v>207.69</v>
      </c>
      <c r="D55" s="247">
        <f t="shared" si="15"/>
        <v>8.442878596083785E-4</v>
      </c>
      <c r="E55" s="215">
        <f t="shared" si="16"/>
        <v>1.6444976079206999E-3</v>
      </c>
      <c r="F55" s="52">
        <f t="shared" si="21"/>
        <v>1.2129994672349489</v>
      </c>
      <c r="H55" s="19">
        <v>30.610999999999997</v>
      </c>
      <c r="I55" s="140">
        <v>65.169999999999987</v>
      </c>
      <c r="J55" s="247">
        <f t="shared" si="17"/>
        <v>1.1577369398982828E-3</v>
      </c>
      <c r="K55" s="215">
        <f t="shared" si="18"/>
        <v>2.230275137993354E-3</v>
      </c>
      <c r="L55" s="52">
        <f t="shared" si="19"/>
        <v>1.1289732449119596</v>
      </c>
      <c r="N55" s="27">
        <f t="shared" ref="N55:N56" si="22">(H55/B55)*10</f>
        <v>3.2616941928609471</v>
      </c>
      <c r="O55" s="152">
        <f t="shared" ref="O55:O56" si="23">(I55/C55)*10</f>
        <v>3.1378496798112563</v>
      </c>
      <c r="P55" s="52">
        <f t="shared" ref="P55:P56" si="24">(O55-N55)/N55</f>
        <v>-3.7969382083935466E-2</v>
      </c>
    </row>
    <row r="56" spans="1:16" ht="20.100000000000001" customHeight="1" x14ac:dyDescent="0.25">
      <c r="A56" s="38" t="s">
        <v>193</v>
      </c>
      <c r="B56" s="19">
        <v>272.99</v>
      </c>
      <c r="C56" s="140">
        <v>232.56</v>
      </c>
      <c r="D56" s="247">
        <f t="shared" si="15"/>
        <v>2.4558566094245197E-3</v>
      </c>
      <c r="E56" s="215">
        <f t="shared" si="16"/>
        <v>1.8414192483896094E-3</v>
      </c>
      <c r="F56" s="52">
        <f t="shared" si="21"/>
        <v>-0.14810066302794977</v>
      </c>
      <c r="H56" s="19">
        <v>73.861000000000004</v>
      </c>
      <c r="I56" s="140">
        <v>58.531000000000006</v>
      </c>
      <c r="J56" s="247">
        <f t="shared" si="17"/>
        <v>2.7934928005562405E-3</v>
      </c>
      <c r="K56" s="215">
        <f t="shared" si="18"/>
        <v>2.0030724889042359E-3</v>
      </c>
      <c r="L56" s="52">
        <f t="shared" ref="L56:L57" si="25">(I56-H56)/H56</f>
        <v>-0.20755202339529655</v>
      </c>
      <c r="N56" s="27">
        <f t="shared" si="22"/>
        <v>2.705630242866039</v>
      </c>
      <c r="O56" s="152">
        <f t="shared" si="23"/>
        <v>2.5168128654970761</v>
      </c>
      <c r="P56" s="52">
        <f t="shared" si="24"/>
        <v>-6.9786837232034771E-2</v>
      </c>
    </row>
    <row r="57" spans="1:16" ht="20.100000000000001" customHeight="1" x14ac:dyDescent="0.25">
      <c r="A57" s="38" t="s">
        <v>189</v>
      </c>
      <c r="B57" s="19">
        <v>84.29</v>
      </c>
      <c r="C57" s="140">
        <v>171.92000000000002</v>
      </c>
      <c r="D57" s="247">
        <f t="shared" si="15"/>
        <v>7.5828474892264473E-4</v>
      </c>
      <c r="E57" s="215">
        <f t="shared" si="16"/>
        <v>1.3612693377328072E-3</v>
      </c>
      <c r="F57" s="52">
        <f t="shared" si="21"/>
        <v>1.0396251038082809</v>
      </c>
      <c r="H57" s="19">
        <v>32.206000000000003</v>
      </c>
      <c r="I57" s="140">
        <v>55.741</v>
      </c>
      <c r="J57" s="247">
        <f t="shared" si="17"/>
        <v>1.218061346782663E-3</v>
      </c>
      <c r="K57" s="215">
        <f t="shared" si="18"/>
        <v>1.9075919359657447E-3</v>
      </c>
      <c r="L57" s="52">
        <f t="shared" si="25"/>
        <v>0.73076445382847899</v>
      </c>
      <c r="N57" s="27">
        <f t="shared" ref="N57:N58" si="26">(H57/B57)*10</f>
        <v>3.820856566615257</v>
      </c>
      <c r="O57" s="152">
        <f t="shared" ref="O57:O58" si="27">(I57/C57)*10</f>
        <v>3.2422638436482081</v>
      </c>
      <c r="P57" s="52">
        <f t="shared" ref="P57:P58" si="28">(O57-N57)/N57</f>
        <v>-0.15143010811306137</v>
      </c>
    </row>
    <row r="58" spans="1:16" ht="20.100000000000001" customHeight="1" x14ac:dyDescent="0.25">
      <c r="A58" s="38" t="s">
        <v>195</v>
      </c>
      <c r="B58" s="19">
        <v>222.04000000000002</v>
      </c>
      <c r="C58" s="140">
        <v>267.89999999999998</v>
      </c>
      <c r="D58" s="247">
        <f t="shared" si="15"/>
        <v>1.9975032109477288E-3</v>
      </c>
      <c r="E58" s="215">
        <f t="shared" si="16"/>
        <v>2.1212427616252852E-3</v>
      </c>
      <c r="F58" s="52">
        <f t="shared" si="21"/>
        <v>0.20653936227706698</v>
      </c>
      <c r="H58" s="19">
        <v>53.707000000000001</v>
      </c>
      <c r="I58" s="140">
        <v>54.763000000000005</v>
      </c>
      <c r="J58" s="247">
        <f t="shared" si="17"/>
        <v>2.0312494799620095E-3</v>
      </c>
      <c r="K58" s="215">
        <f t="shared" si="18"/>
        <v>1.8741224088066608E-3</v>
      </c>
      <c r="L58" s="52">
        <f t="shared" si="19"/>
        <v>1.9662241421043895E-2</v>
      </c>
      <c r="N58" s="27">
        <f t="shared" si="26"/>
        <v>2.4187984147000536</v>
      </c>
      <c r="O58" s="152">
        <f t="shared" si="27"/>
        <v>2.044158268010452</v>
      </c>
      <c r="P58" s="52">
        <f t="shared" si="28"/>
        <v>-0.15488688284759747</v>
      </c>
    </row>
    <row r="59" spans="1:16" ht="20.100000000000001" customHeight="1" x14ac:dyDescent="0.25">
      <c r="A59" s="38" t="s">
        <v>183</v>
      </c>
      <c r="B59" s="19">
        <v>236.64000000000001</v>
      </c>
      <c r="C59" s="140">
        <v>99.330000000000013</v>
      </c>
      <c r="D59" s="247">
        <f t="shared" ref="D59" si="29">B59/$B$62</f>
        <v>2.1288468737104597E-3</v>
      </c>
      <c r="E59" s="215">
        <f t="shared" ref="E59" si="30">C59/$C$62</f>
        <v>7.8649885596207396E-4</v>
      </c>
      <c r="F59" s="52">
        <f t="shared" si="21"/>
        <v>-0.5802484787018255</v>
      </c>
      <c r="H59" s="19">
        <v>58.502000000000002</v>
      </c>
      <c r="I59" s="140">
        <v>28.42</v>
      </c>
      <c r="J59" s="247">
        <f t="shared" ref="J59:J60" si="31">H59/$H$62</f>
        <v>2.2126009100627013E-3</v>
      </c>
      <c r="K59" s="215">
        <f t="shared" ref="K59:K60" si="32">I59/$I$62</f>
        <v>9.7260118799710206E-4</v>
      </c>
      <c r="L59" s="52">
        <f t="shared" si="19"/>
        <v>-0.51420464257632215</v>
      </c>
      <c r="N59" s="27">
        <f t="shared" ref="N59:N60" si="33">(H59/B59)*10</f>
        <v>2.4721940500338064</v>
      </c>
      <c r="O59" s="152">
        <f t="shared" ref="O59:O60" si="34">(I59/C59)*10</f>
        <v>2.8611698379140238</v>
      </c>
      <c r="P59" s="52">
        <f t="shared" ref="P59:P60" si="35">(O59-N59)/N59</f>
        <v>0.15734031391059219</v>
      </c>
    </row>
    <row r="60" spans="1:16" ht="20.100000000000001" customHeight="1" x14ac:dyDescent="0.25">
      <c r="A60" s="38" t="s">
        <v>221</v>
      </c>
      <c r="B60" s="19">
        <v>19.53</v>
      </c>
      <c r="C60" s="140">
        <v>95.45</v>
      </c>
      <c r="D60" s="247">
        <f t="shared" si="15"/>
        <v>1.7569463929836577E-4</v>
      </c>
      <c r="E60" s="215">
        <f t="shared" si="16"/>
        <v>7.5577686299788539E-4</v>
      </c>
      <c r="F60" s="52">
        <f t="shared" si="21"/>
        <v>3.8873527905785967</v>
      </c>
      <c r="H60" s="19">
        <v>8.1050000000000004</v>
      </c>
      <c r="I60" s="140">
        <v>26.119</v>
      </c>
      <c r="J60" s="247">
        <f t="shared" si="31"/>
        <v>3.0653875724006348E-4</v>
      </c>
      <c r="K60" s="215">
        <f t="shared" si="32"/>
        <v>8.9385539863815302E-4</v>
      </c>
      <c r="L60" s="52">
        <f t="shared" si="19"/>
        <v>2.2225786551511413</v>
      </c>
      <c r="N60" s="27">
        <f t="shared" si="33"/>
        <v>4.1500256016385055</v>
      </c>
      <c r="O60" s="152">
        <f t="shared" si="34"/>
        <v>2.7364064955474072</v>
      </c>
      <c r="P60" s="52">
        <f t="shared" si="35"/>
        <v>-0.3406290085374355</v>
      </c>
    </row>
    <row r="61" spans="1:16" ht="20.100000000000001" customHeight="1" thickBot="1" x14ac:dyDescent="0.3">
      <c r="A61" s="8" t="s">
        <v>17</v>
      </c>
      <c r="B61" s="19">
        <f>B62-SUM(B39:B60)</f>
        <v>120.74000000000524</v>
      </c>
      <c r="C61" s="140">
        <f>C62-SUM(C39:C60)</f>
        <v>83.710000000006403</v>
      </c>
      <c r="D61" s="247">
        <f t="shared" si="15"/>
        <v>1.0861940987652639E-3</v>
      </c>
      <c r="E61" s="215">
        <f t="shared" si="16"/>
        <v>6.6281908016299444E-4</v>
      </c>
      <c r="F61" s="52">
        <f t="shared" si="21"/>
        <v>-0.30669206559547152</v>
      </c>
      <c r="H61" s="19">
        <f>H62-SUM(H39:H60)</f>
        <v>52.331000000005588</v>
      </c>
      <c r="I61" s="140">
        <f>I62-SUM(I39:I60)</f>
        <v>27.980000000003201</v>
      </c>
      <c r="J61" s="247">
        <f t="shared" si="17"/>
        <v>1.979207859979207E-3</v>
      </c>
      <c r="K61" s="215">
        <f t="shared" si="18"/>
        <v>9.5754332301766464E-4</v>
      </c>
      <c r="L61" s="52">
        <f t="shared" si="19"/>
        <v>-0.46532647952456069</v>
      </c>
      <c r="N61" s="27">
        <f t="shared" si="20"/>
        <v>4.334189166804979</v>
      </c>
      <c r="O61" s="152">
        <f t="shared" si="20"/>
        <v>3.3424919364473853</v>
      </c>
      <c r="P61" s="52">
        <f t="shared" si="7"/>
        <v>-0.22880801741485596</v>
      </c>
    </row>
    <row r="62" spans="1:16" ht="26.25" customHeight="1" thickBot="1" x14ac:dyDescent="0.3">
      <c r="A62" s="12" t="s">
        <v>18</v>
      </c>
      <c r="B62" s="17">
        <v>111158.76999999999</v>
      </c>
      <c r="C62" s="145">
        <v>126293.89</v>
      </c>
      <c r="D62" s="253">
        <f>SUM(D39:D61)</f>
        <v>1</v>
      </c>
      <c r="E62" s="254">
        <f>SUM(E39:E61)</f>
        <v>1.0000000000000002</v>
      </c>
      <c r="F62" s="57">
        <f t="shared" si="21"/>
        <v>0.13615767788722394</v>
      </c>
      <c r="G62" s="1"/>
      <c r="H62" s="17">
        <v>26440.376</v>
      </c>
      <c r="I62" s="145">
        <v>29220.61</v>
      </c>
      <c r="J62" s="253">
        <f>SUM(J39:J61)</f>
        <v>1.0000000000000002</v>
      </c>
      <c r="K62" s="254">
        <f>SUM(K39:K61)</f>
        <v>1</v>
      </c>
      <c r="L62" s="57">
        <f t="shared" si="19"/>
        <v>0.10515107652024315</v>
      </c>
      <c r="M62" s="1"/>
      <c r="N62" s="29">
        <f t="shared" si="20"/>
        <v>2.3786135812765834</v>
      </c>
      <c r="O62" s="146">
        <f t="shared" si="20"/>
        <v>2.3136994196631369</v>
      </c>
      <c r="P62" s="57">
        <f t="shared" si="7"/>
        <v>-2.7290755473870464E-2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166</v>
      </c>
      <c r="B68" s="39">
        <v>47950.96</v>
      </c>
      <c r="C68" s="147">
        <v>50631.51</v>
      </c>
      <c r="D68" s="247">
        <f>B68/$B$96</f>
        <v>0.3500433658182161</v>
      </c>
      <c r="E68" s="246">
        <f>C68/$C$96</f>
        <v>0.27095898639208882</v>
      </c>
      <c r="F68" s="61">
        <f t="shared" ref="F68:F94" si="36">(C68-B68)/B68</f>
        <v>5.5901904779382998E-2</v>
      </c>
      <c r="H68" s="19">
        <v>14403.226999999999</v>
      </c>
      <c r="I68" s="147">
        <v>14997.432999999999</v>
      </c>
      <c r="J68" s="245">
        <f>H68/$H$96</f>
        <v>0.37368961948213614</v>
      </c>
      <c r="K68" s="246">
        <f>I68/$I$96</f>
        <v>0.30242891583019327</v>
      </c>
      <c r="L68" s="61">
        <f t="shared" ref="L68:L96" si="37">(I68-H68)/H68</f>
        <v>4.1255060411114826E-2</v>
      </c>
      <c r="N68" s="41">
        <f t="shared" ref="N68:O96" si="38">(H68/B68)*10</f>
        <v>3.0037411138379708</v>
      </c>
      <c r="O68" s="149">
        <f t="shared" si="38"/>
        <v>2.9620750003308216</v>
      </c>
      <c r="P68" s="61">
        <f t="shared" si="7"/>
        <v>-1.3871406332322415E-2</v>
      </c>
    </row>
    <row r="69" spans="1:16" ht="20.100000000000001" customHeight="1" x14ac:dyDescent="0.25">
      <c r="A69" s="38" t="s">
        <v>175</v>
      </c>
      <c r="B69" s="19">
        <v>15520.779999999999</v>
      </c>
      <c r="C69" s="140">
        <v>53972.22</v>
      </c>
      <c r="D69" s="247">
        <f t="shared" ref="D69:D95" si="39">B69/$B$96</f>
        <v>0.11330213349897586</v>
      </c>
      <c r="E69" s="215">
        <f t="shared" ref="E69:E95" si="40">C69/$C$96</f>
        <v>0.28883709027304977</v>
      </c>
      <c r="F69" s="52">
        <f t="shared" si="36"/>
        <v>2.4774167277675483</v>
      </c>
      <c r="H69" s="19">
        <v>3030.0039999999999</v>
      </c>
      <c r="I69" s="140">
        <v>10593.805</v>
      </c>
      <c r="J69" s="214">
        <f t="shared" ref="J69:J96" si="41">H69/$H$96</f>
        <v>7.8613010944655004E-2</v>
      </c>
      <c r="K69" s="215">
        <f t="shared" ref="K69:K96" si="42">I69/$I$96</f>
        <v>0.21362808959816529</v>
      </c>
      <c r="L69" s="52">
        <f t="shared" si="37"/>
        <v>2.4963006649496173</v>
      </c>
      <c r="N69" s="40">
        <f t="shared" si="38"/>
        <v>1.9522240505953956</v>
      </c>
      <c r="O69" s="143">
        <f t="shared" si="38"/>
        <v>1.9628255054174164</v>
      </c>
      <c r="P69" s="52">
        <f t="shared" si="7"/>
        <v>5.4304498598854618E-3</v>
      </c>
    </row>
    <row r="70" spans="1:16" ht="20.100000000000001" customHeight="1" x14ac:dyDescent="0.25">
      <c r="A70" s="38" t="s">
        <v>165</v>
      </c>
      <c r="B70" s="19">
        <v>19719.030000000002</v>
      </c>
      <c r="C70" s="140">
        <v>27428.6</v>
      </c>
      <c r="D70" s="247">
        <f t="shared" si="39"/>
        <v>0.14394947738002281</v>
      </c>
      <c r="E70" s="215">
        <f t="shared" si="40"/>
        <v>0.14678656935481574</v>
      </c>
      <c r="F70" s="52">
        <f t="shared" si="36"/>
        <v>0.39097105689275768</v>
      </c>
      <c r="H70" s="19">
        <v>4798.0219999999999</v>
      </c>
      <c r="I70" s="140">
        <v>6839.2559999999994</v>
      </c>
      <c r="J70" s="214">
        <f t="shared" si="41"/>
        <v>0.12448397955867235</v>
      </c>
      <c r="K70" s="215">
        <f t="shared" si="42"/>
        <v>0.13791618720117932</v>
      </c>
      <c r="L70" s="52">
        <f t="shared" si="37"/>
        <v>0.4254323969335696</v>
      </c>
      <c r="N70" s="40">
        <f t="shared" si="38"/>
        <v>2.4331937220035669</v>
      </c>
      <c r="O70" s="143">
        <f t="shared" si="38"/>
        <v>2.4934761526290075</v>
      </c>
      <c r="P70" s="52">
        <f t="shared" si="7"/>
        <v>2.4775023081927965E-2</v>
      </c>
    </row>
    <row r="71" spans="1:16" ht="20.100000000000001" customHeight="1" x14ac:dyDescent="0.25">
      <c r="A71" s="38" t="s">
        <v>168</v>
      </c>
      <c r="B71" s="19">
        <v>15514.32</v>
      </c>
      <c r="C71" s="140">
        <v>16161.58</v>
      </c>
      <c r="D71" s="247">
        <f t="shared" si="39"/>
        <v>0.11325497531604928</v>
      </c>
      <c r="E71" s="215">
        <f t="shared" si="40"/>
        <v>8.6490119202343646E-2</v>
      </c>
      <c r="F71" s="52">
        <f t="shared" si="36"/>
        <v>4.1720165627626621E-2</v>
      </c>
      <c r="H71" s="19">
        <v>4603.5729999999994</v>
      </c>
      <c r="I71" s="140">
        <v>4673.2479999999996</v>
      </c>
      <c r="J71" s="214">
        <f t="shared" si="41"/>
        <v>0.11943902867241041</v>
      </c>
      <c r="K71" s="215">
        <f t="shared" si="42"/>
        <v>9.4237815634556868E-2</v>
      </c>
      <c r="L71" s="52">
        <f t="shared" si="37"/>
        <v>1.5134983196747437E-2</v>
      </c>
      <c r="N71" s="40">
        <f t="shared" si="38"/>
        <v>2.9673056891955301</v>
      </c>
      <c r="O71" s="143">
        <f t="shared" si="38"/>
        <v>2.8915786699072736</v>
      </c>
      <c r="P71" s="52">
        <f t="shared" si="7"/>
        <v>-2.5520464428047139E-2</v>
      </c>
    </row>
    <row r="72" spans="1:16" ht="20.100000000000001" customHeight="1" x14ac:dyDescent="0.25">
      <c r="A72" s="38" t="s">
        <v>170</v>
      </c>
      <c r="B72" s="19">
        <v>10306.33</v>
      </c>
      <c r="C72" s="140">
        <v>10165.16</v>
      </c>
      <c r="D72" s="247">
        <f t="shared" si="39"/>
        <v>7.5236500842386783E-2</v>
      </c>
      <c r="E72" s="215">
        <f t="shared" si="40"/>
        <v>5.4399749288800696E-2</v>
      </c>
      <c r="F72" s="52">
        <f t="shared" si="36"/>
        <v>-1.3697407321519889E-2</v>
      </c>
      <c r="H72" s="19">
        <v>3668.2619999999993</v>
      </c>
      <c r="I72" s="140">
        <v>3798.2360000000003</v>
      </c>
      <c r="J72" s="214">
        <f t="shared" si="41"/>
        <v>9.5172521473193439E-2</v>
      </c>
      <c r="K72" s="215">
        <f t="shared" si="42"/>
        <v>7.6592867295837239E-2</v>
      </c>
      <c r="L72" s="52">
        <f t="shared" si="37"/>
        <v>3.5432038387661811E-2</v>
      </c>
      <c r="N72" s="40">
        <f t="shared" si="38"/>
        <v>3.5592320447724841</v>
      </c>
      <c r="O72" s="143">
        <f t="shared" si="38"/>
        <v>3.7365235766087306</v>
      </c>
      <c r="P72" s="52">
        <f t="shared" ref="P72:P78" si="43">(O72-N72)/N72</f>
        <v>4.9811737365266229E-2</v>
      </c>
    </row>
    <row r="73" spans="1:16" ht="20.100000000000001" customHeight="1" x14ac:dyDescent="0.25">
      <c r="A73" s="38" t="s">
        <v>178</v>
      </c>
      <c r="B73" s="19">
        <v>5129.5</v>
      </c>
      <c r="C73" s="140">
        <v>4746.6799999999994</v>
      </c>
      <c r="D73" s="247">
        <f t="shared" si="39"/>
        <v>3.7445495251076093E-2</v>
      </c>
      <c r="E73" s="215">
        <f t="shared" si="40"/>
        <v>2.5402276201669668E-2</v>
      </c>
      <c r="F73" s="52">
        <f t="shared" si="36"/>
        <v>-7.4631055658446369E-2</v>
      </c>
      <c r="H73" s="19">
        <v>1602.3230000000001</v>
      </c>
      <c r="I73" s="140">
        <v>1503.885</v>
      </c>
      <c r="J73" s="214">
        <f t="shared" si="41"/>
        <v>4.1572036055355852E-2</v>
      </c>
      <c r="K73" s="215">
        <f t="shared" si="42"/>
        <v>3.0326410531941714E-2</v>
      </c>
      <c r="L73" s="52">
        <f t="shared" si="37"/>
        <v>-6.1434554705886449E-2</v>
      </c>
      <c r="N73" s="40">
        <f t="shared" si="38"/>
        <v>3.1237411053708941</v>
      </c>
      <c r="O73" s="143">
        <f t="shared" si="38"/>
        <v>3.1682881508759806</v>
      </c>
      <c r="P73" s="52">
        <f t="shared" si="43"/>
        <v>1.4260799471663397E-2</v>
      </c>
    </row>
    <row r="74" spans="1:16" ht="20.100000000000001" customHeight="1" x14ac:dyDescent="0.25">
      <c r="A74" s="38" t="s">
        <v>182</v>
      </c>
      <c r="B74" s="19">
        <v>1477.76</v>
      </c>
      <c r="C74" s="140">
        <v>2461.69</v>
      </c>
      <c r="D74" s="247">
        <f t="shared" si="39"/>
        <v>1.0787689845448914E-2</v>
      </c>
      <c r="E74" s="215">
        <f t="shared" si="40"/>
        <v>1.3173950909454233E-2</v>
      </c>
      <c r="F74" s="52">
        <f t="shared" si="36"/>
        <v>0.66582530316154187</v>
      </c>
      <c r="H74" s="19">
        <v>625.274</v>
      </c>
      <c r="I74" s="140">
        <v>1206.9279999999999</v>
      </c>
      <c r="J74" s="214">
        <f t="shared" si="41"/>
        <v>1.6222642546151165E-2</v>
      </c>
      <c r="K74" s="215">
        <f t="shared" si="42"/>
        <v>2.4338160172151027E-2</v>
      </c>
      <c r="L74" s="52">
        <f t="shared" si="37"/>
        <v>0.93023858340503507</v>
      </c>
      <c r="N74" s="40">
        <f t="shared" si="38"/>
        <v>4.2312283456041575</v>
      </c>
      <c r="O74" s="143">
        <f t="shared" si="38"/>
        <v>4.9028431687174248</v>
      </c>
      <c r="P74" s="52">
        <f t="shared" si="43"/>
        <v>0.15872809696290935</v>
      </c>
    </row>
    <row r="75" spans="1:16" ht="20.100000000000001" customHeight="1" x14ac:dyDescent="0.25">
      <c r="A75" s="38" t="s">
        <v>181</v>
      </c>
      <c r="B75" s="19">
        <v>3731.1</v>
      </c>
      <c r="C75" s="140">
        <v>3880.26</v>
      </c>
      <c r="D75" s="247">
        <f t="shared" si="39"/>
        <v>2.7237135652849204E-2</v>
      </c>
      <c r="E75" s="215">
        <f t="shared" si="40"/>
        <v>2.0765553240220697E-2</v>
      </c>
      <c r="F75" s="52">
        <f t="shared" si="36"/>
        <v>3.9977486532121978E-2</v>
      </c>
      <c r="H75" s="19">
        <v>1109.5099999999998</v>
      </c>
      <c r="I75" s="140">
        <v>1129.3340000000001</v>
      </c>
      <c r="J75" s="214">
        <f t="shared" si="41"/>
        <v>2.8786074795018143E-2</v>
      </c>
      <c r="K75" s="215">
        <f t="shared" si="42"/>
        <v>2.2773447778041449E-2</v>
      </c>
      <c r="L75" s="52">
        <f t="shared" si="37"/>
        <v>1.786734684680652E-2</v>
      </c>
      <c r="N75" s="40">
        <f t="shared" ref="N75" si="44">(H75/B75)*10</f>
        <v>2.9736806839805952</v>
      </c>
      <c r="O75" s="143">
        <f t="shared" ref="O75" si="45">(I75/C75)*10</f>
        <v>2.9104596083767582</v>
      </c>
      <c r="P75" s="52">
        <f t="shared" ref="P75" si="46">(O75-N75)/N75</f>
        <v>-2.1260209929200823E-2</v>
      </c>
    </row>
    <row r="76" spans="1:16" ht="20.100000000000001" customHeight="1" x14ac:dyDescent="0.25">
      <c r="A76" s="38" t="s">
        <v>187</v>
      </c>
      <c r="B76" s="19">
        <v>3750.3700000000003</v>
      </c>
      <c r="C76" s="140">
        <v>5161.01</v>
      </c>
      <c r="D76" s="247">
        <f t="shared" si="39"/>
        <v>2.7377807198514133E-2</v>
      </c>
      <c r="E76" s="215">
        <f t="shared" si="40"/>
        <v>2.7619599699069498E-2</v>
      </c>
      <c r="F76" s="52">
        <f t="shared" si="36"/>
        <v>0.37613355482259075</v>
      </c>
      <c r="H76" s="19">
        <v>763.64</v>
      </c>
      <c r="I76" s="140">
        <v>1007.3549999999999</v>
      </c>
      <c r="J76" s="214">
        <f t="shared" si="41"/>
        <v>1.9812528193948374E-2</v>
      </c>
      <c r="K76" s="215">
        <f t="shared" si="42"/>
        <v>2.0313695050754643E-2</v>
      </c>
      <c r="L76" s="52">
        <f t="shared" si="37"/>
        <v>0.31914907548059285</v>
      </c>
      <c r="N76" s="40">
        <f t="shared" si="38"/>
        <v>2.036172430986809</v>
      </c>
      <c r="O76" s="143">
        <f t="shared" si="38"/>
        <v>1.9518563226965262</v>
      </c>
      <c r="P76" s="52">
        <f t="shared" si="43"/>
        <v>-4.1409119879606611E-2</v>
      </c>
    </row>
    <row r="77" spans="1:16" ht="20.100000000000001" customHeight="1" x14ac:dyDescent="0.25">
      <c r="A77" s="38" t="s">
        <v>212</v>
      </c>
      <c r="B77" s="19">
        <v>2618.08</v>
      </c>
      <c r="C77" s="140">
        <v>2256.88</v>
      </c>
      <c r="D77" s="247">
        <f t="shared" si="39"/>
        <v>1.9112058135673512E-2</v>
      </c>
      <c r="E77" s="215">
        <f t="shared" si="40"/>
        <v>1.2077892150729404E-2</v>
      </c>
      <c r="F77" s="52">
        <f t="shared" si="36"/>
        <v>-0.13796369858827837</v>
      </c>
      <c r="H77" s="19">
        <v>592.03399999999999</v>
      </c>
      <c r="I77" s="140">
        <v>561.70899999999995</v>
      </c>
      <c r="J77" s="214">
        <f t="shared" si="41"/>
        <v>1.536023560418002E-2</v>
      </c>
      <c r="K77" s="215">
        <f t="shared" si="42"/>
        <v>1.1327074698854266E-2</v>
      </c>
      <c r="L77" s="52">
        <f t="shared" si="37"/>
        <v>-5.1221720374167778E-2</v>
      </c>
      <c r="N77" s="40">
        <f t="shared" si="38"/>
        <v>2.2613289127910532</v>
      </c>
      <c r="O77" s="143">
        <f t="shared" si="38"/>
        <v>2.4888740207720388</v>
      </c>
      <c r="P77" s="52">
        <f t="shared" si="43"/>
        <v>0.10062450742742118</v>
      </c>
    </row>
    <row r="78" spans="1:16" ht="20.100000000000001" customHeight="1" x14ac:dyDescent="0.25">
      <c r="A78" s="38" t="s">
        <v>180</v>
      </c>
      <c r="B78" s="19">
        <v>332.21999999999997</v>
      </c>
      <c r="C78" s="140">
        <v>300.84999999999997</v>
      </c>
      <c r="D78" s="247">
        <f t="shared" si="39"/>
        <v>2.4252154074105659E-3</v>
      </c>
      <c r="E78" s="215">
        <f t="shared" si="40"/>
        <v>1.6100252798318658E-3</v>
      </c>
      <c r="F78" s="52">
        <f t="shared" si="36"/>
        <v>-9.4425380771777756E-2</v>
      </c>
      <c r="H78" s="19">
        <v>397.858</v>
      </c>
      <c r="I78" s="140">
        <v>407.84700000000004</v>
      </c>
      <c r="J78" s="214">
        <f t="shared" si="41"/>
        <v>1.0322367663019109E-2</v>
      </c>
      <c r="K78" s="215">
        <f t="shared" si="42"/>
        <v>8.2243892027786918E-3</v>
      </c>
      <c r="L78" s="52">
        <f t="shared" si="37"/>
        <v>2.5106947704960143E-2</v>
      </c>
      <c r="N78" s="40">
        <f t="shared" si="38"/>
        <v>11.975738968153635</v>
      </c>
      <c r="O78" s="143">
        <f t="shared" si="38"/>
        <v>13.556489945155397</v>
      </c>
      <c r="P78" s="52">
        <f t="shared" si="43"/>
        <v>0.13199611157235122</v>
      </c>
    </row>
    <row r="79" spans="1:16" ht="20.100000000000001" customHeight="1" x14ac:dyDescent="0.25">
      <c r="A79" s="38" t="s">
        <v>205</v>
      </c>
      <c r="B79" s="19">
        <v>404.9</v>
      </c>
      <c r="C79" s="140">
        <v>772.37</v>
      </c>
      <c r="D79" s="247">
        <f t="shared" si="39"/>
        <v>2.9557814654763053E-3</v>
      </c>
      <c r="E79" s="215">
        <f t="shared" si="40"/>
        <v>4.1334061006605893E-3</v>
      </c>
      <c r="F79" s="52">
        <f t="shared" si="36"/>
        <v>0.90755742158557684</v>
      </c>
      <c r="H79" s="19">
        <v>211.55699999999999</v>
      </c>
      <c r="I79" s="140">
        <v>254.53800000000001</v>
      </c>
      <c r="J79" s="214">
        <f t="shared" si="41"/>
        <v>5.4888154459262683E-3</v>
      </c>
      <c r="K79" s="215">
        <f t="shared" si="42"/>
        <v>5.1328551611189554E-3</v>
      </c>
      <c r="L79" s="52">
        <f t="shared" si="37"/>
        <v>0.20316510443993829</v>
      </c>
      <c r="N79" s="40">
        <f t="shared" ref="N79:N89" si="47">(H79/B79)*10</f>
        <v>5.2249197332674733</v>
      </c>
      <c r="O79" s="143">
        <f t="shared" ref="O79:O89" si="48">(I79/C79)*10</f>
        <v>3.2955448813392545</v>
      </c>
      <c r="P79" s="52">
        <f t="shared" ref="P79:P89" si="49">(O79-N79)/N79</f>
        <v>-0.3692640175204488</v>
      </c>
    </row>
    <row r="80" spans="1:16" ht="20.100000000000001" customHeight="1" x14ac:dyDescent="0.25">
      <c r="A80" s="38" t="s">
        <v>188</v>
      </c>
      <c r="B80" s="19">
        <v>927.87000000000012</v>
      </c>
      <c r="C80" s="140">
        <v>732.62</v>
      </c>
      <c r="D80" s="247">
        <f t="shared" si="39"/>
        <v>6.7734772743183501E-3</v>
      </c>
      <c r="E80" s="215">
        <f t="shared" si="40"/>
        <v>3.9206804736926096E-3</v>
      </c>
      <c r="F80" s="52">
        <f t="shared" si="36"/>
        <v>-0.21042818498281018</v>
      </c>
      <c r="H80" s="19">
        <v>291.20300000000003</v>
      </c>
      <c r="I80" s="140">
        <v>227.68999999999997</v>
      </c>
      <c r="J80" s="214">
        <f t="shared" si="41"/>
        <v>7.5552192756565247E-3</v>
      </c>
      <c r="K80" s="215">
        <f t="shared" si="42"/>
        <v>4.591455074036784E-3</v>
      </c>
      <c r="L80" s="52">
        <f t="shared" si="37"/>
        <v>-0.21810558270347508</v>
      </c>
      <c r="N80" s="40">
        <f t="shared" si="47"/>
        <v>3.1384030090422148</v>
      </c>
      <c r="O80" s="143">
        <f t="shared" si="48"/>
        <v>3.1078867625781434</v>
      </c>
      <c r="P80" s="52">
        <f t="shared" si="49"/>
        <v>-9.7234951585725062E-3</v>
      </c>
    </row>
    <row r="81" spans="1:16" ht="20.100000000000001" customHeight="1" x14ac:dyDescent="0.25">
      <c r="A81" s="38" t="s">
        <v>217</v>
      </c>
      <c r="B81" s="19">
        <v>583.20999999999992</v>
      </c>
      <c r="C81" s="140">
        <v>831.05000000000007</v>
      </c>
      <c r="D81" s="247">
        <f t="shared" si="39"/>
        <v>4.2574495146466681E-3</v>
      </c>
      <c r="E81" s="215">
        <f t="shared" si="40"/>
        <v>4.4474372903582256E-3</v>
      </c>
      <c r="F81" s="52">
        <f t="shared" si="36"/>
        <v>0.42495841978018239</v>
      </c>
      <c r="H81" s="19">
        <v>151.37</v>
      </c>
      <c r="I81" s="140">
        <v>218.98400000000001</v>
      </c>
      <c r="J81" s="214">
        <f t="shared" si="41"/>
        <v>3.9272725272614913E-3</v>
      </c>
      <c r="K81" s="215">
        <f t="shared" si="42"/>
        <v>4.415895287157412E-3</v>
      </c>
      <c r="L81" s="52">
        <f t="shared" si="37"/>
        <v>0.446680319746317</v>
      </c>
      <c r="N81" s="40">
        <f t="shared" si="47"/>
        <v>2.5954630407571888</v>
      </c>
      <c r="O81" s="143">
        <f t="shared" si="48"/>
        <v>2.6350279766560374</v>
      </c>
      <c r="P81" s="52">
        <f t="shared" si="49"/>
        <v>1.5243883375548309E-2</v>
      </c>
    </row>
    <row r="82" spans="1:16" ht="20.100000000000001" customHeight="1" x14ac:dyDescent="0.25">
      <c r="A82" s="38" t="s">
        <v>215</v>
      </c>
      <c r="B82" s="19">
        <v>541.49</v>
      </c>
      <c r="C82" s="140">
        <v>845.97</v>
      </c>
      <c r="D82" s="247">
        <f t="shared" si="39"/>
        <v>3.9528923332693621E-3</v>
      </c>
      <c r="E82" s="215">
        <f t="shared" si="40"/>
        <v>4.5272829848075902E-3</v>
      </c>
      <c r="F82" s="52">
        <f t="shared" si="36"/>
        <v>0.56230031948881787</v>
      </c>
      <c r="H82" s="19">
        <v>108.96299999999999</v>
      </c>
      <c r="I82" s="140">
        <v>172.74</v>
      </c>
      <c r="J82" s="214">
        <f t="shared" si="41"/>
        <v>2.8270291100481858E-3</v>
      </c>
      <c r="K82" s="215">
        <f t="shared" si="42"/>
        <v>3.4833675149945724E-3</v>
      </c>
      <c r="L82" s="52">
        <f t="shared" si="37"/>
        <v>0.58530877453814611</v>
      </c>
      <c r="N82" s="40">
        <f t="shared" si="47"/>
        <v>2.0122809285490035</v>
      </c>
      <c r="O82" s="143">
        <f t="shared" si="48"/>
        <v>2.0419163800134759</v>
      </c>
      <c r="P82" s="52">
        <f t="shared" si="49"/>
        <v>1.4727293313782773E-2</v>
      </c>
    </row>
    <row r="83" spans="1:16" ht="20.100000000000001" customHeight="1" x14ac:dyDescent="0.25">
      <c r="A83" s="38" t="s">
        <v>169</v>
      </c>
      <c r="B83" s="19">
        <v>680.32</v>
      </c>
      <c r="C83" s="140">
        <v>598.51</v>
      </c>
      <c r="D83" s="247">
        <f t="shared" si="39"/>
        <v>4.9663552644920728E-3</v>
      </c>
      <c r="E83" s="215">
        <f t="shared" si="40"/>
        <v>3.2029789936252949E-3</v>
      </c>
      <c r="F83" s="52">
        <f t="shared" si="36"/>
        <v>-0.12025223424270939</v>
      </c>
      <c r="H83" s="19">
        <v>191.69200000000001</v>
      </c>
      <c r="I83" s="140">
        <v>170.96700000000001</v>
      </c>
      <c r="J83" s="214">
        <f t="shared" si="41"/>
        <v>4.9734209241977263E-3</v>
      </c>
      <c r="K83" s="215">
        <f t="shared" si="42"/>
        <v>3.4476142985763406E-3</v>
      </c>
      <c r="L83" s="52">
        <f t="shared" si="37"/>
        <v>-0.10811614464870727</v>
      </c>
      <c r="N83" s="40">
        <f t="shared" si="47"/>
        <v>2.8176740357478831</v>
      </c>
      <c r="O83" s="143">
        <f t="shared" si="48"/>
        <v>2.8565437503132785</v>
      </c>
      <c r="P83" s="52">
        <f t="shared" si="49"/>
        <v>1.3794964950613359E-2</v>
      </c>
    </row>
    <row r="84" spans="1:16" ht="20.100000000000001" customHeight="1" x14ac:dyDescent="0.25">
      <c r="A84" s="38" t="s">
        <v>199</v>
      </c>
      <c r="B84" s="19">
        <v>352.99</v>
      </c>
      <c r="C84" s="140">
        <v>481.45</v>
      </c>
      <c r="D84" s="247">
        <f t="shared" si="39"/>
        <v>2.5768369955507064E-3</v>
      </c>
      <c r="E84" s="215">
        <f t="shared" si="40"/>
        <v>2.5765220906599695E-3</v>
      </c>
      <c r="F84" s="52">
        <f t="shared" si="36"/>
        <v>0.36391965778067359</v>
      </c>
      <c r="H84" s="19">
        <v>113.50399999999999</v>
      </c>
      <c r="I84" s="140">
        <v>149.44200000000001</v>
      </c>
      <c r="J84" s="214">
        <f t="shared" si="41"/>
        <v>2.9448446913806453E-3</v>
      </c>
      <c r="K84" s="215">
        <f t="shared" si="42"/>
        <v>3.0135545222636268E-3</v>
      </c>
      <c r="L84" s="52">
        <f t="shared" si="37"/>
        <v>0.31662320270651273</v>
      </c>
      <c r="N84" s="40">
        <f t="shared" si="47"/>
        <v>3.2155018555766453</v>
      </c>
      <c r="O84" s="143">
        <f t="shared" si="48"/>
        <v>3.1039983383528922</v>
      </c>
      <c r="P84" s="52">
        <f t="shared" si="49"/>
        <v>-3.4676862969421865E-2</v>
      </c>
    </row>
    <row r="85" spans="1:16" ht="20.100000000000001" customHeight="1" x14ac:dyDescent="0.25">
      <c r="A85" s="38" t="s">
        <v>208</v>
      </c>
      <c r="B85" s="19">
        <v>624.54</v>
      </c>
      <c r="C85" s="140">
        <v>540.09999999999991</v>
      </c>
      <c r="D85" s="247">
        <f t="shared" si="39"/>
        <v>4.5591596849804189E-3</v>
      </c>
      <c r="E85" s="215">
        <f t="shared" si="40"/>
        <v>2.8903927327146106E-3</v>
      </c>
      <c r="F85" s="52">
        <f t="shared" si="36"/>
        <v>-0.13520350978320053</v>
      </c>
      <c r="H85" s="19">
        <v>151.44900000000001</v>
      </c>
      <c r="I85" s="140">
        <v>145.12200000000001</v>
      </c>
      <c r="J85" s="214">
        <f t="shared" si="41"/>
        <v>3.9293221707156351E-3</v>
      </c>
      <c r="K85" s="215">
        <f t="shared" si="42"/>
        <v>2.9264400863207268E-3</v>
      </c>
      <c r="L85" s="52">
        <f t="shared" si="37"/>
        <v>-4.1776439593526518E-2</v>
      </c>
      <c r="N85" s="40">
        <f t="shared" si="47"/>
        <v>2.4249687770198869</v>
      </c>
      <c r="O85" s="143">
        <f t="shared" si="48"/>
        <v>2.68694686169228</v>
      </c>
      <c r="P85" s="52">
        <f t="shared" si="49"/>
        <v>0.10803359084661926</v>
      </c>
    </row>
    <row r="86" spans="1:16" ht="20.100000000000001" customHeight="1" x14ac:dyDescent="0.25">
      <c r="A86" s="38" t="s">
        <v>200</v>
      </c>
      <c r="B86" s="19">
        <v>523.21</v>
      </c>
      <c r="C86" s="140">
        <v>441.13</v>
      </c>
      <c r="D86" s="247">
        <f t="shared" si="39"/>
        <v>3.819447815638078E-3</v>
      </c>
      <c r="E86" s="215">
        <f t="shared" si="40"/>
        <v>2.3607460584750906E-3</v>
      </c>
      <c r="F86" s="52">
        <f t="shared" si="36"/>
        <v>-0.15687773551728759</v>
      </c>
      <c r="H86" s="19">
        <v>163.274</v>
      </c>
      <c r="I86" s="140">
        <v>139.495</v>
      </c>
      <c r="J86" s="214">
        <f t="shared" si="41"/>
        <v>4.2361200674908683E-3</v>
      </c>
      <c r="K86" s="215">
        <f t="shared" si="42"/>
        <v>2.8129695004293609E-3</v>
      </c>
      <c r="L86" s="52">
        <f t="shared" si="37"/>
        <v>-0.14563861974349865</v>
      </c>
      <c r="N86" s="40">
        <f t="shared" si="47"/>
        <v>3.1206207832419102</v>
      </c>
      <c r="O86" s="143">
        <f t="shared" si="48"/>
        <v>3.1622197538140684</v>
      </c>
      <c r="P86" s="52">
        <f t="shared" si="49"/>
        <v>1.3330351062054525E-2</v>
      </c>
    </row>
    <row r="87" spans="1:16" ht="20.100000000000001" customHeight="1" x14ac:dyDescent="0.25">
      <c r="A87" s="38" t="s">
        <v>206</v>
      </c>
      <c r="B87" s="19">
        <v>235.63000000000002</v>
      </c>
      <c r="C87" s="140">
        <v>229.44</v>
      </c>
      <c r="D87" s="247">
        <f t="shared" si="39"/>
        <v>1.7201056722899034E-3</v>
      </c>
      <c r="E87" s="215">
        <f t="shared" si="40"/>
        <v>1.2278683736234779E-3</v>
      </c>
      <c r="F87" s="52">
        <f t="shared" si="36"/>
        <v>-2.626999957560593E-2</v>
      </c>
      <c r="H87" s="19">
        <v>93.381</v>
      </c>
      <c r="I87" s="140">
        <v>132.333</v>
      </c>
      <c r="J87" s="214">
        <f t="shared" si="41"/>
        <v>2.422756397358825E-3</v>
      </c>
      <c r="K87" s="215">
        <f t="shared" si="42"/>
        <v>2.6685450582480995E-3</v>
      </c>
      <c r="L87" s="52">
        <f t="shared" si="37"/>
        <v>0.41712982298326212</v>
      </c>
      <c r="N87" s="40">
        <f t="shared" si="47"/>
        <v>3.9630352671561342</v>
      </c>
      <c r="O87" s="143">
        <f t="shared" si="48"/>
        <v>5.7676516736401675</v>
      </c>
      <c r="P87" s="52">
        <f t="shared" si="49"/>
        <v>0.45536218701859354</v>
      </c>
    </row>
    <row r="88" spans="1:16" ht="20.100000000000001" customHeight="1" x14ac:dyDescent="0.25">
      <c r="A88" s="38" t="s">
        <v>201</v>
      </c>
      <c r="B88" s="19">
        <v>376.43</v>
      </c>
      <c r="C88" s="140">
        <v>515.03</v>
      </c>
      <c r="D88" s="247">
        <f t="shared" si="39"/>
        <v>2.7479496592967292E-3</v>
      </c>
      <c r="E88" s="215">
        <f t="shared" si="40"/>
        <v>2.7562284190520386E-3</v>
      </c>
      <c r="F88" s="52">
        <f t="shared" si="36"/>
        <v>0.36819594612544154</v>
      </c>
      <c r="H88" s="19">
        <v>92.936000000000007</v>
      </c>
      <c r="I88" s="140">
        <v>130.81900000000002</v>
      </c>
      <c r="J88" s="214">
        <f t="shared" si="41"/>
        <v>2.4112109373956134E-3</v>
      </c>
      <c r="K88" s="215">
        <f t="shared" si="42"/>
        <v>2.6380146749107039E-3</v>
      </c>
      <c r="L88" s="52">
        <f t="shared" si="37"/>
        <v>0.4076246018765603</v>
      </c>
      <c r="N88" s="40">
        <f t="shared" si="47"/>
        <v>2.4688786759822543</v>
      </c>
      <c r="O88" s="143">
        <f t="shared" si="48"/>
        <v>2.5400267945556578</v>
      </c>
      <c r="P88" s="52">
        <f t="shared" si="49"/>
        <v>2.8817989018879973E-2</v>
      </c>
    </row>
    <row r="89" spans="1:16" ht="20.100000000000001" customHeight="1" x14ac:dyDescent="0.25">
      <c r="A89" s="38" t="s">
        <v>235</v>
      </c>
      <c r="B89" s="19">
        <v>391.8599999999999</v>
      </c>
      <c r="C89" s="140">
        <v>371.46</v>
      </c>
      <c r="D89" s="247">
        <f t="shared" si="39"/>
        <v>2.8605890962251045E-3</v>
      </c>
      <c r="E89" s="215">
        <f t="shared" si="40"/>
        <v>1.9879009155603952E-3</v>
      </c>
      <c r="F89" s="52">
        <f t="shared" si="36"/>
        <v>-5.2059408972592064E-2</v>
      </c>
      <c r="H89" s="19">
        <v>100.791</v>
      </c>
      <c r="I89" s="140">
        <v>103.25600000000001</v>
      </c>
      <c r="J89" s="214">
        <f t="shared" si="41"/>
        <v>2.615007764386688E-3</v>
      </c>
      <c r="K89" s="215">
        <f t="shared" si="42"/>
        <v>2.0821963420648349E-3</v>
      </c>
      <c r="L89" s="52">
        <f t="shared" si="37"/>
        <v>2.4456548699784877E-2</v>
      </c>
      <c r="N89" s="40">
        <f t="shared" si="47"/>
        <v>2.5721175930179152</v>
      </c>
      <c r="O89" s="143">
        <f t="shared" si="48"/>
        <v>2.7797340225057887</v>
      </c>
      <c r="P89" s="52">
        <f t="shared" si="49"/>
        <v>8.0718093936083674E-2</v>
      </c>
    </row>
    <row r="90" spans="1:16" ht="20.100000000000001" customHeight="1" x14ac:dyDescent="0.25">
      <c r="A90" s="38" t="s">
        <v>204</v>
      </c>
      <c r="B90" s="19">
        <v>339.66</v>
      </c>
      <c r="C90" s="140">
        <v>234.66000000000003</v>
      </c>
      <c r="D90" s="247">
        <f t="shared" si="39"/>
        <v>2.4795276180876315E-3</v>
      </c>
      <c r="E90" s="215">
        <f t="shared" si="40"/>
        <v>1.255803663504556E-3</v>
      </c>
      <c r="F90" s="52">
        <f t="shared" si="36"/>
        <v>-0.30913266207383855</v>
      </c>
      <c r="H90" s="19">
        <v>118.983</v>
      </c>
      <c r="I90" s="140">
        <v>83.998999999999995</v>
      </c>
      <c r="J90" s="214">
        <f t="shared" si="41"/>
        <v>3.0869965456243246E-3</v>
      </c>
      <c r="K90" s="215">
        <f t="shared" si="42"/>
        <v>1.6938716446221434E-3</v>
      </c>
      <c r="L90" s="52">
        <f t="shared" si="37"/>
        <v>-0.29402519687686485</v>
      </c>
      <c r="N90" s="40">
        <f t="shared" ref="N90:N94" si="50">(H90/B90)*10</f>
        <v>3.5030030030030028</v>
      </c>
      <c r="O90" s="143">
        <f t="shared" ref="O90:O94" si="51">(I90/C90)*10</f>
        <v>3.5796045342197216</v>
      </c>
      <c r="P90" s="52">
        <f t="shared" ref="P90:P94" si="52">(O90-N90)/N90</f>
        <v>2.1867389537220186E-2</v>
      </c>
    </row>
    <row r="91" spans="1:16" ht="20.100000000000001" customHeight="1" x14ac:dyDescent="0.25">
      <c r="A91" s="38" t="s">
        <v>207</v>
      </c>
      <c r="B91" s="19">
        <v>372.12</v>
      </c>
      <c r="C91" s="140">
        <v>328.9</v>
      </c>
      <c r="D91" s="247">
        <f t="shared" si="39"/>
        <v>2.7164865372512788E-3</v>
      </c>
      <c r="E91" s="215">
        <f t="shared" si="40"/>
        <v>1.7601373260319117E-3</v>
      </c>
      <c r="F91" s="52">
        <f t="shared" si="36"/>
        <v>-0.11614532946361396</v>
      </c>
      <c r="H91" s="19">
        <v>70.034999999999997</v>
      </c>
      <c r="I91" s="140">
        <v>67.936000000000007</v>
      </c>
      <c r="J91" s="214">
        <f t="shared" si="41"/>
        <v>1.8170478393787313E-3</v>
      </c>
      <c r="K91" s="215">
        <f t="shared" si="42"/>
        <v>1.3699551667168651E-3</v>
      </c>
      <c r="L91" s="52">
        <f t="shared" si="37"/>
        <v>-2.997072892125351E-2</v>
      </c>
      <c r="N91" s="40">
        <f t="shared" si="50"/>
        <v>1.8820541760722345</v>
      </c>
      <c r="O91" s="143">
        <f t="shared" si="51"/>
        <v>2.0655518394648835</v>
      </c>
      <c r="P91" s="52">
        <f t="shared" si="52"/>
        <v>9.7498608555254621E-2</v>
      </c>
    </row>
    <row r="92" spans="1:16" ht="20.100000000000001" customHeight="1" x14ac:dyDescent="0.25">
      <c r="A92" s="38" t="s">
        <v>236</v>
      </c>
      <c r="B92" s="19">
        <v>18.989999999999998</v>
      </c>
      <c r="C92" s="140">
        <v>151.84</v>
      </c>
      <c r="D92" s="247">
        <f t="shared" si="39"/>
        <v>1.3862753773621891E-4</v>
      </c>
      <c r="E92" s="215">
        <f t="shared" si="40"/>
        <v>8.1258513707718305E-4</v>
      </c>
      <c r="F92" s="52">
        <f t="shared" si="36"/>
        <v>6.9957872564507637</v>
      </c>
      <c r="H92" s="19">
        <v>5.5229999999999997</v>
      </c>
      <c r="I92" s="140">
        <v>64.978999999999999</v>
      </c>
      <c r="J92" s="214">
        <f t="shared" si="41"/>
        <v>1.4329342781307534E-4</v>
      </c>
      <c r="K92" s="215">
        <f t="shared" si="42"/>
        <v>1.3103261419290975E-3</v>
      </c>
      <c r="L92" s="52">
        <f t="shared" si="37"/>
        <v>10.765163860220895</v>
      </c>
      <c r="N92" s="40">
        <f t="shared" si="50"/>
        <v>2.9083728278041079</v>
      </c>
      <c r="O92" s="143">
        <f t="shared" si="51"/>
        <v>4.2794388830347732</v>
      </c>
      <c r="P92" s="52">
        <f t="shared" si="52"/>
        <v>0.47142032208637208</v>
      </c>
    </row>
    <row r="93" spans="1:16" ht="20.100000000000001" customHeight="1" x14ac:dyDescent="0.25">
      <c r="A93" s="38" t="s">
        <v>202</v>
      </c>
      <c r="B93" s="19">
        <v>136.38999999999999</v>
      </c>
      <c r="C93" s="140">
        <v>254.98999999999998</v>
      </c>
      <c r="D93" s="247">
        <f t="shared" si="39"/>
        <v>9.9565086212969429E-4</v>
      </c>
      <c r="E93" s="215">
        <f t="shared" si="40"/>
        <v>1.3646014495739653E-3</v>
      </c>
      <c r="F93" s="52">
        <f t="shared" si="36"/>
        <v>0.86956521739130443</v>
      </c>
      <c r="H93" s="19">
        <v>39.777000000000001</v>
      </c>
      <c r="I93" s="140">
        <v>62.646000000000001</v>
      </c>
      <c r="J93" s="214">
        <f t="shared" si="41"/>
        <v>1.0320084515880316E-3</v>
      </c>
      <c r="K93" s="215">
        <f t="shared" si="42"/>
        <v>1.2632803134441934E-3</v>
      </c>
      <c r="L93" s="52">
        <f t="shared" si="37"/>
        <v>0.5749302360660683</v>
      </c>
      <c r="N93" s="40">
        <f t="shared" si="50"/>
        <v>2.9164161595424885</v>
      </c>
      <c r="O93" s="143">
        <f t="shared" si="51"/>
        <v>2.456802227538335</v>
      </c>
      <c r="P93" s="52">
        <f t="shared" si="52"/>
        <v>-0.15759545512745177</v>
      </c>
    </row>
    <row r="94" spans="1:16" ht="20.100000000000001" customHeight="1" x14ac:dyDescent="0.25">
      <c r="A94" s="38" t="s">
        <v>240</v>
      </c>
      <c r="B94" s="19">
        <v>54.06</v>
      </c>
      <c r="C94" s="140">
        <v>261.45</v>
      </c>
      <c r="D94" s="247">
        <f t="shared" si="39"/>
        <v>3.9463953080674016E-4</v>
      </c>
      <c r="E94" s="215">
        <f t="shared" si="40"/>
        <v>1.3991727086988244E-3</v>
      </c>
      <c r="F94" s="52">
        <f t="shared" si="36"/>
        <v>3.8362930077691448</v>
      </c>
      <c r="H94" s="19">
        <v>10.616</v>
      </c>
      <c r="I94" s="140">
        <v>56.265000000000001</v>
      </c>
      <c r="J94" s="214">
        <f t="shared" si="41"/>
        <v>2.7543056847068763E-4</v>
      </c>
      <c r="K94" s="215">
        <f t="shared" si="42"/>
        <v>1.1346050320202015E-3</v>
      </c>
      <c r="L94" s="52">
        <f t="shared" si="37"/>
        <v>4.3000188394875662</v>
      </c>
      <c r="N94" s="40">
        <f t="shared" si="50"/>
        <v>1.9637439881613021</v>
      </c>
      <c r="O94" s="143">
        <f t="shared" si="51"/>
        <v>2.1520367183017788</v>
      </c>
      <c r="P94" s="52">
        <f t="shared" si="52"/>
        <v>9.5884560958874987E-2</v>
      </c>
    </row>
    <row r="95" spans="1:16" ht="20.100000000000001" customHeight="1" thickBot="1" x14ac:dyDescent="0.3">
      <c r="A95" s="8" t="s">
        <v>17</v>
      </c>
      <c r="B95" s="19">
        <f>B96-SUM(B68:B94)</f>
        <v>4371.6499999999651</v>
      </c>
      <c r="C95" s="140">
        <f>C96-SUM(C68:C94)</f>
        <v>2103.0099999999802</v>
      </c>
      <c r="D95" s="247">
        <f t="shared" si="39"/>
        <v>3.1913168791181494E-2</v>
      </c>
      <c r="E95" s="215">
        <f t="shared" si="40"/>
        <v>1.1254443289809474E-2</v>
      </c>
      <c r="F95" s="52">
        <f>(C95-B95)/B95</f>
        <v>-0.51894364827925454</v>
      </c>
      <c r="H95" s="19">
        <f>H96-SUM(H68:H94)</f>
        <v>1034.5079999999725</v>
      </c>
      <c r="I95" s="140">
        <f>I96-SUM(I68:I94)</f>
        <v>689.69699999998556</v>
      </c>
      <c r="J95" s="214">
        <f t="shared" si="41"/>
        <v>2.6840158866566183E-2</v>
      </c>
      <c r="K95" s="215">
        <f t="shared" si="42"/>
        <v>1.3908001186691913E-2</v>
      </c>
      <c r="L95" s="52">
        <f t="shared" si="37"/>
        <v>-0.33330916725631521</v>
      </c>
      <c r="N95" s="40">
        <f t="shared" si="38"/>
        <v>2.3664017018745342</v>
      </c>
      <c r="O95" s="143">
        <f t="shared" si="38"/>
        <v>3.2795707105529317</v>
      </c>
      <c r="P95" s="52">
        <f>(O95-N95)/N95</f>
        <v>0.38588926299158544</v>
      </c>
    </row>
    <row r="96" spans="1:16" ht="26.25" customHeight="1" thickBot="1" x14ac:dyDescent="0.3">
      <c r="A96" s="12" t="s">
        <v>18</v>
      </c>
      <c r="B96" s="17">
        <v>136985.76999999996</v>
      </c>
      <c r="C96" s="145">
        <v>186860.42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0.36408635729098043</v>
      </c>
      <c r="G96" s="1"/>
      <c r="H96" s="17">
        <v>38543.28899999999</v>
      </c>
      <c r="I96" s="145">
        <v>49589.944000000003</v>
      </c>
      <c r="J96" s="255">
        <f t="shared" si="41"/>
        <v>1</v>
      </c>
      <c r="K96" s="244">
        <f t="shared" si="42"/>
        <v>1</v>
      </c>
      <c r="L96" s="57">
        <f t="shared" si="37"/>
        <v>0.28660384950542278</v>
      </c>
      <c r="M96" s="1"/>
      <c r="N96" s="37">
        <f t="shared" si="38"/>
        <v>2.8136710112298524</v>
      </c>
      <c r="O96" s="150">
        <f t="shared" si="38"/>
        <v>2.6538495418130816</v>
      </c>
      <c r="P96" s="57">
        <f>(O96-N96)/N96</f>
        <v>-5.6801761392463929E-2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13</v>
      </c>
      <c r="H4" s="358"/>
      <c r="I4" s="130" t="s">
        <v>0</v>
      </c>
      <c r="K4" s="362" t="s">
        <v>19</v>
      </c>
      <c r="L4" s="358"/>
      <c r="M4" s="356" t="s">
        <v>13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149</v>
      </c>
      <c r="K5" s="366" t="str">
        <f>E5</f>
        <v>jan-ago</v>
      </c>
      <c r="L5" s="365"/>
      <c r="M5" s="367" t="str">
        <f>E5</f>
        <v>jan-ago</v>
      </c>
      <c r="N5" s="355"/>
      <c r="O5" s="131" t="str">
        <f>I5</f>
        <v>2024/2023</v>
      </c>
      <c r="Q5" s="366" t="str">
        <f>E5</f>
        <v>jan-ago</v>
      </c>
      <c r="R5" s="364"/>
      <c r="S5" s="131" t="str">
        <f>I5</f>
        <v>2024/2023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194255.46999999983</v>
      </c>
      <c r="F7" s="145">
        <v>193984.06999999995</v>
      </c>
      <c r="G7" s="243">
        <f>E7/E15</f>
        <v>0.39202732316165601</v>
      </c>
      <c r="H7" s="244">
        <f>F7/F15</f>
        <v>0.37232425864296487</v>
      </c>
      <c r="I7" s="164">
        <f t="shared" ref="I7:I18" si="0">(F7-E7)/E7</f>
        <v>-1.3971292545835543E-3</v>
      </c>
      <c r="J7" s="1"/>
      <c r="K7" s="17">
        <v>46392.361000000026</v>
      </c>
      <c r="L7" s="145">
        <v>45343.072000000022</v>
      </c>
      <c r="M7" s="243">
        <f>K7/K15</f>
        <v>0.36612686313891019</v>
      </c>
      <c r="N7" s="244">
        <f>L7/L15</f>
        <v>0.34267724053353438</v>
      </c>
      <c r="O7" s="164">
        <f t="shared" ref="O7:O18" si="1">(L7-K7)/K7</f>
        <v>-2.2617710704570602E-2</v>
      </c>
      <c r="P7" s="1"/>
      <c r="Q7" s="187">
        <f t="shared" ref="Q7:Q18" si="2">(K7/E7)*10</f>
        <v>2.3882138814417977</v>
      </c>
      <c r="R7" s="188">
        <f t="shared" ref="R7:R18" si="3">(L7/F7)*10</f>
        <v>2.3374636896730765</v>
      </c>
      <c r="S7" s="55">
        <f>(R7-Q7)/Q7</f>
        <v>-2.1250270825024519E-2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142601.69999999987</v>
      </c>
      <c r="F8" s="181">
        <v>140953.28999999995</v>
      </c>
      <c r="G8" s="245">
        <f>E8/E7</f>
        <v>0.73409361394044659</v>
      </c>
      <c r="H8" s="246">
        <f>F8/F7</f>
        <v>0.72662301600332435</v>
      </c>
      <c r="I8" s="206">
        <f t="shared" si="0"/>
        <v>-1.1559539612781038E-2</v>
      </c>
      <c r="K8" s="180">
        <v>36933.72500000002</v>
      </c>
      <c r="L8" s="181">
        <v>35903.203000000016</v>
      </c>
      <c r="M8" s="250">
        <f>K8/K7</f>
        <v>0.79611652013140699</v>
      </c>
      <c r="N8" s="246">
        <f>L8/L7</f>
        <v>0.79181231920060469</v>
      </c>
      <c r="O8" s="207">
        <f t="shared" si="1"/>
        <v>-2.7901924325261097E-2</v>
      </c>
      <c r="Q8" s="189">
        <f t="shared" si="2"/>
        <v>2.5899919145423973</v>
      </c>
      <c r="R8" s="190">
        <f t="shared" si="3"/>
        <v>2.5471702717971345</v>
      </c>
      <c r="S8" s="182">
        <f t="shared" ref="S8:S18" si="4">(R8-Q8)/Q8</f>
        <v>-1.6533504411664762E-2</v>
      </c>
    </row>
    <row r="9" spans="1:19" ht="24" customHeight="1" x14ac:dyDescent="0.25">
      <c r="A9" s="8"/>
      <c r="B9" t="s">
        <v>37</v>
      </c>
      <c r="E9" s="19">
        <v>47651.059999999976</v>
      </c>
      <c r="F9" s="140">
        <v>49656.810000000005</v>
      </c>
      <c r="G9" s="247">
        <f>E9/E7</f>
        <v>0.24530099461291885</v>
      </c>
      <c r="H9" s="215">
        <f>F9/F7</f>
        <v>0.25598395785798295</v>
      </c>
      <c r="I9" s="182">
        <f t="shared" si="0"/>
        <v>4.2092452927595531E-2</v>
      </c>
      <c r="K9" s="19">
        <v>8542.8100000000049</v>
      </c>
      <c r="L9" s="140">
        <v>8735.2880000000041</v>
      </c>
      <c r="M9" s="247">
        <f>K9/K7</f>
        <v>0.18414260054580969</v>
      </c>
      <c r="N9" s="215">
        <f>L9/L7</f>
        <v>0.19264879097737356</v>
      </c>
      <c r="O9" s="182">
        <f t="shared" si="1"/>
        <v>2.253099390013345E-2</v>
      </c>
      <c r="Q9" s="189">
        <f t="shared" si="2"/>
        <v>1.7927848824349364</v>
      </c>
      <c r="R9" s="190">
        <f t="shared" si="3"/>
        <v>1.7591319297393457</v>
      </c>
      <c r="S9" s="182">
        <f t="shared" si="4"/>
        <v>-1.8771327795827721E-2</v>
      </c>
    </row>
    <row r="10" spans="1:19" ht="24" customHeight="1" thickBot="1" x14ac:dyDescent="0.3">
      <c r="A10" s="8"/>
      <c r="B10" t="s">
        <v>36</v>
      </c>
      <c r="E10" s="19">
        <v>4002.7100000000005</v>
      </c>
      <c r="F10" s="140">
        <v>3373.9700000000007</v>
      </c>
      <c r="G10" s="247">
        <f>E10/E7</f>
        <v>2.0605391446634702E-2</v>
      </c>
      <c r="H10" s="215">
        <f>F10/F7</f>
        <v>1.7393026138692737E-2</v>
      </c>
      <c r="I10" s="186">
        <f t="shared" si="0"/>
        <v>-0.15707857926254956</v>
      </c>
      <c r="K10" s="19">
        <v>915.82600000000002</v>
      </c>
      <c r="L10" s="140">
        <v>704.58100000000013</v>
      </c>
      <c r="M10" s="247">
        <f>K10/K7</f>
        <v>1.9740879322783324E-2</v>
      </c>
      <c r="N10" s="215">
        <f>L10/L7</f>
        <v>1.5538889822021758E-2</v>
      </c>
      <c r="O10" s="209">
        <f t="shared" si="1"/>
        <v>-0.23066062767381565</v>
      </c>
      <c r="Q10" s="189">
        <f t="shared" si="2"/>
        <v>2.2880148699256249</v>
      </c>
      <c r="R10" s="190">
        <f t="shared" si="3"/>
        <v>2.088284720966695</v>
      </c>
      <c r="S10" s="182">
        <f t="shared" si="4"/>
        <v>-8.7294078191643185E-2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301259.65999999974</v>
      </c>
      <c r="F11" s="145">
        <v>327024.34000000026</v>
      </c>
      <c r="G11" s="243">
        <f>E11/E15</f>
        <v>0.60797267683834399</v>
      </c>
      <c r="H11" s="244">
        <f>F11/F15</f>
        <v>0.62767574135703519</v>
      </c>
      <c r="I11" s="164">
        <f t="shared" si="0"/>
        <v>8.5523166294486752E-2</v>
      </c>
      <c r="J11" s="1"/>
      <c r="K11" s="17">
        <v>80318.803000000029</v>
      </c>
      <c r="L11" s="145">
        <v>86976.985000000117</v>
      </c>
      <c r="M11" s="243">
        <f>K11/K15</f>
        <v>0.6338731368610897</v>
      </c>
      <c r="N11" s="244">
        <f>L11/L15</f>
        <v>0.65732275946646579</v>
      </c>
      <c r="O11" s="164">
        <f t="shared" si="1"/>
        <v>8.2896927634741838E-2</v>
      </c>
      <c r="Q11" s="191">
        <f t="shared" si="2"/>
        <v>2.666098839784925</v>
      </c>
      <c r="R11" s="192">
        <f t="shared" si="3"/>
        <v>2.6596486671297939</v>
      </c>
      <c r="S11" s="57">
        <f t="shared" si="4"/>
        <v>-2.4193299058828163E-3</v>
      </c>
    </row>
    <row r="12" spans="1:19" s="3" customFormat="1" ht="24" customHeight="1" x14ac:dyDescent="0.25">
      <c r="A12" s="46"/>
      <c r="B12" s="3" t="s">
        <v>33</v>
      </c>
      <c r="E12" s="31">
        <v>268080.84999999974</v>
      </c>
      <c r="F12" s="141">
        <v>292256.77000000025</v>
      </c>
      <c r="G12" s="247">
        <f>E12/E11</f>
        <v>0.88986640295617403</v>
      </c>
      <c r="H12" s="215">
        <f>F12/F11</f>
        <v>0.89368506943550452</v>
      </c>
      <c r="I12" s="206">
        <f t="shared" si="0"/>
        <v>9.018145085708483E-2</v>
      </c>
      <c r="K12" s="31">
        <v>75217.991000000038</v>
      </c>
      <c r="L12" s="141">
        <v>81352.369000000108</v>
      </c>
      <c r="M12" s="247">
        <f>K12/K11</f>
        <v>0.93649292806318352</v>
      </c>
      <c r="N12" s="215">
        <f>L12/L11</f>
        <v>0.93533213412720617</v>
      </c>
      <c r="O12" s="206">
        <f t="shared" si="1"/>
        <v>8.1554664229201046E-2</v>
      </c>
      <c r="Q12" s="189">
        <f t="shared" si="2"/>
        <v>2.8057950054992782</v>
      </c>
      <c r="R12" s="190">
        <f t="shared" si="3"/>
        <v>2.783592284277967</v>
      </c>
      <c r="S12" s="182">
        <f t="shared" si="4"/>
        <v>-7.9131658506036515E-3</v>
      </c>
    </row>
    <row r="13" spans="1:19" ht="24" customHeight="1" x14ac:dyDescent="0.25">
      <c r="A13" s="8"/>
      <c r="B13" s="3" t="s">
        <v>37</v>
      </c>
      <c r="D13" s="3"/>
      <c r="E13" s="19">
        <v>29959.239999999991</v>
      </c>
      <c r="F13" s="140">
        <v>33285.510000000009</v>
      </c>
      <c r="G13" s="247">
        <f>E13/E11</f>
        <v>9.9446570443583501E-2</v>
      </c>
      <c r="H13" s="215">
        <f>F13/F11</f>
        <v>0.1017829743192815</v>
      </c>
      <c r="I13" s="182">
        <f t="shared" si="0"/>
        <v>0.11102651469129456</v>
      </c>
      <c r="K13" s="19">
        <v>4803.1730000000016</v>
      </c>
      <c r="L13" s="140">
        <v>5418.5119999999997</v>
      </c>
      <c r="M13" s="247">
        <f>K13/K11</f>
        <v>5.9801351870246371E-2</v>
      </c>
      <c r="N13" s="215">
        <f>L13/L11</f>
        <v>6.2298227513864643E-2</v>
      </c>
      <c r="O13" s="182">
        <f t="shared" si="1"/>
        <v>0.12811093833180648</v>
      </c>
      <c r="Q13" s="189">
        <f t="shared" si="2"/>
        <v>1.6032359298834025</v>
      </c>
      <c r="R13" s="190">
        <f t="shared" si="3"/>
        <v>1.6278891325384524</v>
      </c>
      <c r="S13" s="182">
        <f t="shared" si="4"/>
        <v>1.5377152043269655E-2</v>
      </c>
    </row>
    <row r="14" spans="1:19" ht="24" customHeight="1" thickBot="1" x14ac:dyDescent="0.3">
      <c r="A14" s="8"/>
      <c r="B14" t="s">
        <v>36</v>
      </c>
      <c r="E14" s="19">
        <v>3219.57</v>
      </c>
      <c r="F14" s="140">
        <v>1482.0600000000004</v>
      </c>
      <c r="G14" s="247">
        <f>E14/E11</f>
        <v>1.0687026600242471E-2</v>
      </c>
      <c r="H14" s="215">
        <f>F14/F11</f>
        <v>4.5319562452140385E-3</v>
      </c>
      <c r="I14" s="186">
        <f t="shared" si="0"/>
        <v>-0.53967144680811407</v>
      </c>
      <c r="K14" s="19">
        <v>297.63900000000001</v>
      </c>
      <c r="L14" s="140">
        <v>206.10400000000007</v>
      </c>
      <c r="M14" s="247">
        <f>K14/K11</f>
        <v>3.7057200665702138E-3</v>
      </c>
      <c r="N14" s="215">
        <f>L14/L11</f>
        <v>2.3696383589290868E-3</v>
      </c>
      <c r="O14" s="209">
        <f t="shared" si="1"/>
        <v>-0.3075369827206782</v>
      </c>
      <c r="Q14" s="189">
        <f t="shared" si="2"/>
        <v>0.92446817432141559</v>
      </c>
      <c r="R14" s="190">
        <f t="shared" si="3"/>
        <v>1.3906589476809306</v>
      </c>
      <c r="S14" s="182">
        <f t="shared" si="4"/>
        <v>0.50427995934171721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495515.1299999996</v>
      </c>
      <c r="F15" s="145">
        <v>521008.41000000021</v>
      </c>
      <c r="G15" s="243">
        <f>G7+G11</f>
        <v>1</v>
      </c>
      <c r="H15" s="244">
        <f>H7+H11</f>
        <v>1</v>
      </c>
      <c r="I15" s="164">
        <f t="shared" si="0"/>
        <v>5.1448035501964653E-2</v>
      </c>
      <c r="J15" s="1"/>
      <c r="K15" s="17">
        <v>126711.16400000006</v>
      </c>
      <c r="L15" s="145">
        <v>132320.05700000012</v>
      </c>
      <c r="M15" s="243">
        <f>M7+M11</f>
        <v>0.99999999999999989</v>
      </c>
      <c r="N15" s="244">
        <f>N7+N11</f>
        <v>1.0000000000000002</v>
      </c>
      <c r="O15" s="164">
        <f t="shared" si="1"/>
        <v>4.4265184084332554E-2</v>
      </c>
      <c r="Q15" s="191">
        <f t="shared" si="2"/>
        <v>2.5571603434187806</v>
      </c>
      <c r="R15" s="192">
        <f t="shared" si="3"/>
        <v>2.5396913842523205</v>
      </c>
      <c r="S15" s="57">
        <f t="shared" si="4"/>
        <v>-6.8313898310752973E-3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410682.54999999958</v>
      </c>
      <c r="F16" s="181">
        <f t="shared" ref="F16:F17" si="5">F8+F12</f>
        <v>433210.06000000017</v>
      </c>
      <c r="G16" s="245">
        <f>E16/E15</f>
        <v>0.82879921345691288</v>
      </c>
      <c r="H16" s="246">
        <f>F16/F15</f>
        <v>0.83148381424399653</v>
      </c>
      <c r="I16" s="207">
        <f t="shared" si="0"/>
        <v>5.4853828096666425E-2</v>
      </c>
      <c r="J16" s="3"/>
      <c r="K16" s="180">
        <f t="shared" ref="K16:L18" si="6">K8+K12</f>
        <v>112151.71600000006</v>
      </c>
      <c r="L16" s="181">
        <f t="shared" si="6"/>
        <v>117255.57200000013</v>
      </c>
      <c r="M16" s="250">
        <f>K16/K15</f>
        <v>0.88509735416841406</v>
      </c>
      <c r="N16" s="246">
        <f>L16/L15</f>
        <v>0.88615115998627503</v>
      </c>
      <c r="O16" s="207">
        <f t="shared" si="1"/>
        <v>4.5508496722422596E-2</v>
      </c>
      <c r="P16" s="3"/>
      <c r="Q16" s="189">
        <f t="shared" si="2"/>
        <v>2.7308614890016676</v>
      </c>
      <c r="R16" s="190">
        <f t="shared" si="3"/>
        <v>2.7066677999121276</v>
      </c>
      <c r="S16" s="182">
        <f t="shared" si="4"/>
        <v>-8.8593614824399574E-3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77610.299999999959</v>
      </c>
      <c r="F17" s="140">
        <f t="shared" si="5"/>
        <v>82942.320000000007</v>
      </c>
      <c r="G17" s="248">
        <f>E17/E15</f>
        <v>0.15662548992197275</v>
      </c>
      <c r="H17" s="215">
        <f>F17/F15</f>
        <v>0.15919574119734453</v>
      </c>
      <c r="I17" s="182">
        <f t="shared" si="0"/>
        <v>6.8702478923545598E-2</v>
      </c>
      <c r="K17" s="19">
        <f t="shared" si="6"/>
        <v>13345.983000000007</v>
      </c>
      <c r="L17" s="140">
        <f t="shared" si="6"/>
        <v>14153.800000000003</v>
      </c>
      <c r="M17" s="247">
        <f>K17/K15</f>
        <v>0.10532602320660554</v>
      </c>
      <c r="N17" s="215">
        <f>L17/L15</f>
        <v>0.10696639890353124</v>
      </c>
      <c r="O17" s="182">
        <f t="shared" si="1"/>
        <v>6.0528849767004421E-2</v>
      </c>
      <c r="Q17" s="189">
        <f t="shared" si="2"/>
        <v>1.719614922246147</v>
      </c>
      <c r="R17" s="190">
        <f t="shared" si="3"/>
        <v>1.7064629974179648</v>
      </c>
      <c r="S17" s="182">
        <f t="shared" si="4"/>
        <v>-7.64818021641917E-3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7222.2800000000007</v>
      </c>
      <c r="F18" s="142">
        <f>F10+F14</f>
        <v>4856.0300000000007</v>
      </c>
      <c r="G18" s="249">
        <f>E18/E15</f>
        <v>1.4575296621114286E-2</v>
      </c>
      <c r="H18" s="221">
        <f>F18/F15</f>
        <v>9.320444558658849E-3</v>
      </c>
      <c r="I18" s="208">
        <f t="shared" si="0"/>
        <v>-0.32763199432866075</v>
      </c>
      <c r="K18" s="21">
        <f t="shared" si="6"/>
        <v>1213.4650000000001</v>
      </c>
      <c r="L18" s="142">
        <f t="shared" si="6"/>
        <v>910.68500000000017</v>
      </c>
      <c r="M18" s="249">
        <f>K18/K15</f>
        <v>9.5766226249803816E-3</v>
      </c>
      <c r="N18" s="221">
        <f>L18/L15</f>
        <v>6.8824411101938944E-3</v>
      </c>
      <c r="O18" s="208">
        <f t="shared" si="1"/>
        <v>-0.24951687934963096</v>
      </c>
      <c r="Q18" s="193">
        <f t="shared" si="2"/>
        <v>1.680168866341377</v>
      </c>
      <c r="R18" s="194">
        <f t="shared" si="3"/>
        <v>1.875369386103463</v>
      </c>
      <c r="S18" s="186">
        <f t="shared" si="4"/>
        <v>0.11617910775072367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153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164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165</v>
      </c>
      <c r="B7" s="39">
        <v>70828.34</v>
      </c>
      <c r="C7" s="147">
        <v>82755.199999999997</v>
      </c>
      <c r="D7" s="247">
        <f>B7/$B$33</f>
        <v>0.1429388039069564</v>
      </c>
      <c r="E7" s="246">
        <f>C7/$C$33</f>
        <v>0.15883659152450147</v>
      </c>
      <c r="F7" s="52">
        <f>(C7-B7)/B7</f>
        <v>0.16839107057994018</v>
      </c>
      <c r="H7" s="39">
        <v>18504.708999999999</v>
      </c>
      <c r="I7" s="147">
        <v>21145.401000000005</v>
      </c>
      <c r="J7" s="247">
        <f>H7/$H$33</f>
        <v>0.14603850533643586</v>
      </c>
      <c r="K7" s="246">
        <f>I7/$I$33</f>
        <v>0.15980495685548263</v>
      </c>
      <c r="L7" s="52">
        <f>(I7-H7)/H7</f>
        <v>0.14270378420973853</v>
      </c>
      <c r="N7" s="27">
        <f t="shared" ref="N7:N33" si="0">(H7/B7)*10</f>
        <v>2.6126136797784616</v>
      </c>
      <c r="O7" s="151">
        <f t="shared" ref="O7:O33" si="1">(I7/C7)*10</f>
        <v>2.5551749013959251</v>
      </c>
      <c r="P7" s="61">
        <f>(O7-N7)/N7</f>
        <v>-2.1985178607580088E-2</v>
      </c>
    </row>
    <row r="8" spans="1:16" ht="20.100000000000001" customHeight="1" x14ac:dyDescent="0.25">
      <c r="A8" s="8" t="s">
        <v>168</v>
      </c>
      <c r="B8" s="19">
        <v>50787.50999999998</v>
      </c>
      <c r="C8" s="140">
        <v>53351.080000000024</v>
      </c>
      <c r="D8" s="247">
        <f t="shared" ref="D8:D32" si="2">B8/$B$33</f>
        <v>0.10249436783090758</v>
      </c>
      <c r="E8" s="215">
        <f t="shared" ref="E8:E32" si="3">C8/$C$33</f>
        <v>0.10239965224361736</v>
      </c>
      <c r="F8" s="52">
        <f t="shared" ref="F8:F33" si="4">(C8-B8)/B8</f>
        <v>5.047638681242779E-2</v>
      </c>
      <c r="H8" s="19">
        <v>12717.172</v>
      </c>
      <c r="I8" s="140">
        <v>13632.744000000002</v>
      </c>
      <c r="J8" s="247">
        <f t="shared" ref="J8:J32" si="5">H8/$H$33</f>
        <v>0.10036346915730329</v>
      </c>
      <c r="K8" s="215">
        <f t="shared" ref="K8:K32" si="6">I8/$I$33</f>
        <v>0.10302855295777268</v>
      </c>
      <c r="L8" s="52">
        <f t="shared" ref="L8:L33" si="7">(I8-H8)/H8</f>
        <v>7.1994937239191384E-2</v>
      </c>
      <c r="N8" s="27">
        <f t="shared" si="0"/>
        <v>2.5039959627869148</v>
      </c>
      <c r="O8" s="152">
        <f t="shared" si="1"/>
        <v>2.5552892275095456</v>
      </c>
      <c r="P8" s="52">
        <f t="shared" ref="P8:P71" si="8">(O8-N8)/N8</f>
        <v>2.0484563667403841E-2</v>
      </c>
    </row>
    <row r="9" spans="1:16" ht="20.100000000000001" customHeight="1" x14ac:dyDescent="0.25">
      <c r="A9" s="8" t="s">
        <v>166</v>
      </c>
      <c r="B9" s="19">
        <v>55264.739999999991</v>
      </c>
      <c r="C9" s="140">
        <v>49683.990000000005</v>
      </c>
      <c r="D9" s="247">
        <f t="shared" si="2"/>
        <v>0.11152987397175944</v>
      </c>
      <c r="E9" s="215">
        <f t="shared" si="3"/>
        <v>9.5361205397816895E-2</v>
      </c>
      <c r="F9" s="52">
        <f t="shared" si="4"/>
        <v>-0.10098210902647849</v>
      </c>
      <c r="H9" s="19">
        <v>14335.303000000002</v>
      </c>
      <c r="I9" s="140">
        <v>12939.219999999998</v>
      </c>
      <c r="J9" s="247">
        <f t="shared" si="5"/>
        <v>0.11313370146295872</v>
      </c>
      <c r="K9" s="215">
        <f t="shared" si="6"/>
        <v>9.7787291612185398E-2</v>
      </c>
      <c r="L9" s="52">
        <f t="shared" si="7"/>
        <v>-9.7387756645255702E-2</v>
      </c>
      <c r="N9" s="27">
        <f t="shared" si="0"/>
        <v>2.5939329489291008</v>
      </c>
      <c r="O9" s="152">
        <f t="shared" si="1"/>
        <v>2.6043037203735038</v>
      </c>
      <c r="P9" s="52">
        <f t="shared" si="8"/>
        <v>3.9980877102796988E-3</v>
      </c>
    </row>
    <row r="10" spans="1:16" ht="20.100000000000001" customHeight="1" x14ac:dyDescent="0.25">
      <c r="A10" s="8" t="s">
        <v>171</v>
      </c>
      <c r="B10" s="19">
        <v>48506.54</v>
      </c>
      <c r="C10" s="140">
        <v>48689.57</v>
      </c>
      <c r="D10" s="247">
        <f t="shared" si="2"/>
        <v>9.7891138056672475E-2</v>
      </c>
      <c r="E10" s="215">
        <f t="shared" si="3"/>
        <v>9.3452560583427033E-2</v>
      </c>
      <c r="F10" s="52">
        <f t="shared" si="4"/>
        <v>3.7733056202318045E-3</v>
      </c>
      <c r="H10" s="19">
        <v>11875.554000000002</v>
      </c>
      <c r="I10" s="140">
        <v>12345.636</v>
      </c>
      <c r="J10" s="247">
        <f t="shared" si="5"/>
        <v>9.3721449832155287E-2</v>
      </c>
      <c r="K10" s="215">
        <f t="shared" si="6"/>
        <v>9.3301320146801314E-2</v>
      </c>
      <c r="L10" s="52">
        <f t="shared" si="7"/>
        <v>3.9584005933533582E-2</v>
      </c>
      <c r="N10" s="27">
        <f t="shared" si="0"/>
        <v>2.4482377015552959</v>
      </c>
      <c r="O10" s="152">
        <f t="shared" si="1"/>
        <v>2.5355812343382782</v>
      </c>
      <c r="P10" s="52">
        <f t="shared" si="8"/>
        <v>3.5676083546746902E-2</v>
      </c>
    </row>
    <row r="11" spans="1:16" ht="20.100000000000001" customHeight="1" x14ac:dyDescent="0.25">
      <c r="A11" s="8" t="s">
        <v>179</v>
      </c>
      <c r="B11" s="19">
        <v>40474.760000000009</v>
      </c>
      <c r="C11" s="140">
        <v>37637.670000000006</v>
      </c>
      <c r="D11" s="247">
        <f t="shared" si="2"/>
        <v>8.1682187988891514E-2</v>
      </c>
      <c r="E11" s="215">
        <f t="shared" si="3"/>
        <v>7.2240043111780089E-2</v>
      </c>
      <c r="F11" s="52">
        <f t="shared" si="4"/>
        <v>-7.0095289014684786E-2</v>
      </c>
      <c r="H11" s="19">
        <v>9403.6099999999969</v>
      </c>
      <c r="I11" s="140">
        <v>8537.9559999999983</v>
      </c>
      <c r="J11" s="247">
        <f t="shared" si="5"/>
        <v>7.421295569504828E-2</v>
      </c>
      <c r="K11" s="215">
        <f t="shared" si="6"/>
        <v>6.4525032663793336E-2</v>
      </c>
      <c r="L11" s="52">
        <f t="shared" si="7"/>
        <v>-9.2055497835405647E-2</v>
      </c>
      <c r="N11" s="27">
        <f t="shared" si="0"/>
        <v>2.3233269326365358</v>
      </c>
      <c r="O11" s="152">
        <f t="shared" si="1"/>
        <v>2.2684602952308146</v>
      </c>
      <c r="P11" s="52">
        <f t="shared" si="8"/>
        <v>-2.3615547444051681E-2</v>
      </c>
    </row>
    <row r="12" spans="1:16" ht="20.100000000000001" customHeight="1" x14ac:dyDescent="0.25">
      <c r="A12" s="8" t="s">
        <v>170</v>
      </c>
      <c r="B12" s="19">
        <v>23707.89</v>
      </c>
      <c r="C12" s="140">
        <v>25937.559999999998</v>
      </c>
      <c r="D12" s="247">
        <f t="shared" si="2"/>
        <v>4.7844936641995177E-2</v>
      </c>
      <c r="E12" s="215">
        <f t="shared" si="3"/>
        <v>4.9783380655985941E-2</v>
      </c>
      <c r="F12" s="52">
        <f t="shared" si="4"/>
        <v>9.4047593438302532E-2</v>
      </c>
      <c r="H12" s="19">
        <v>6968.0760000000018</v>
      </c>
      <c r="I12" s="140">
        <v>8196.9440000000013</v>
      </c>
      <c r="J12" s="247">
        <f t="shared" si="5"/>
        <v>5.4991807983075597E-2</v>
      </c>
      <c r="K12" s="215">
        <f t="shared" si="6"/>
        <v>6.1947857232256175E-2</v>
      </c>
      <c r="L12" s="52">
        <f t="shared" si="7"/>
        <v>0.17635685948316282</v>
      </c>
      <c r="N12" s="27">
        <f t="shared" si="0"/>
        <v>2.9391379831777531</v>
      </c>
      <c r="O12" s="152">
        <f t="shared" si="1"/>
        <v>3.1602602557835051</v>
      </c>
      <c r="P12" s="52">
        <f t="shared" si="8"/>
        <v>7.5233716100214468E-2</v>
      </c>
    </row>
    <row r="13" spans="1:16" ht="20.100000000000001" customHeight="1" x14ac:dyDescent="0.25">
      <c r="A13" s="8" t="s">
        <v>184</v>
      </c>
      <c r="B13" s="19">
        <v>21433.329999999994</v>
      </c>
      <c r="C13" s="140">
        <v>26215.759999999998</v>
      </c>
      <c r="D13" s="247">
        <f t="shared" si="2"/>
        <v>4.3254642900611324E-2</v>
      </c>
      <c r="E13" s="215">
        <f t="shared" si="3"/>
        <v>5.0317345165311236E-2</v>
      </c>
      <c r="F13" s="52">
        <f t="shared" si="4"/>
        <v>0.22313051681656584</v>
      </c>
      <c r="H13" s="19">
        <v>4296.6639999999998</v>
      </c>
      <c r="I13" s="140">
        <v>5224.9419999999991</v>
      </c>
      <c r="J13" s="247">
        <f t="shared" si="5"/>
        <v>3.3909119483741777E-2</v>
      </c>
      <c r="K13" s="215">
        <f t="shared" si="6"/>
        <v>3.9487150462760141E-2</v>
      </c>
      <c r="L13" s="52">
        <f t="shared" si="7"/>
        <v>0.21604621632038237</v>
      </c>
      <c r="N13" s="27">
        <f t="shared" si="0"/>
        <v>2.0046646974595177</v>
      </c>
      <c r="O13" s="152">
        <f t="shared" si="1"/>
        <v>1.9930537966475126</v>
      </c>
      <c r="P13" s="52">
        <f t="shared" si="8"/>
        <v>-5.7919415784192909E-3</v>
      </c>
    </row>
    <row r="14" spans="1:16" ht="20.100000000000001" customHeight="1" x14ac:dyDescent="0.25">
      <c r="A14" s="8" t="s">
        <v>172</v>
      </c>
      <c r="B14" s="19">
        <v>13495.489999999998</v>
      </c>
      <c r="C14" s="140">
        <v>19462.870000000003</v>
      </c>
      <c r="D14" s="247">
        <f t="shared" si="2"/>
        <v>2.7235273320513946E-2</v>
      </c>
      <c r="E14" s="215">
        <f t="shared" si="3"/>
        <v>3.7356153233687725E-2</v>
      </c>
      <c r="F14" s="52">
        <f t="shared" si="4"/>
        <v>0.44217586764170885</v>
      </c>
      <c r="H14" s="19">
        <v>3794.7369999999996</v>
      </c>
      <c r="I14" s="140">
        <v>4824.527</v>
      </c>
      <c r="J14" s="247">
        <f t="shared" si="5"/>
        <v>2.9947929450004889E-2</v>
      </c>
      <c r="K14" s="215">
        <f t="shared" si="6"/>
        <v>3.6461040823161067E-2</v>
      </c>
      <c r="L14" s="52">
        <f t="shared" si="7"/>
        <v>0.27137322033121147</v>
      </c>
      <c r="N14" s="27">
        <f t="shared" si="0"/>
        <v>2.8118556643738017</v>
      </c>
      <c r="O14" s="152">
        <f t="shared" si="1"/>
        <v>2.4788363689425044</v>
      </c>
      <c r="P14" s="52">
        <f t="shared" si="8"/>
        <v>-0.11843399348360953</v>
      </c>
    </row>
    <row r="15" spans="1:16" ht="20.100000000000001" customHeight="1" x14ac:dyDescent="0.25">
      <c r="A15" s="8" t="s">
        <v>174</v>
      </c>
      <c r="B15" s="19">
        <v>22934.890000000007</v>
      </c>
      <c r="C15" s="140">
        <v>20145.46</v>
      </c>
      <c r="D15" s="247">
        <f t="shared" si="2"/>
        <v>4.6284943912812529E-2</v>
      </c>
      <c r="E15" s="215">
        <f t="shared" si="3"/>
        <v>3.8666285636348934E-2</v>
      </c>
      <c r="F15" s="52">
        <f t="shared" si="4"/>
        <v>-0.12162386651952578</v>
      </c>
      <c r="H15" s="19">
        <v>5508.2129999999997</v>
      </c>
      <c r="I15" s="140">
        <v>4472.8540000000003</v>
      </c>
      <c r="J15" s="247">
        <f t="shared" si="5"/>
        <v>4.3470621104861759E-2</v>
      </c>
      <c r="K15" s="215">
        <f t="shared" si="6"/>
        <v>3.3803295595617823E-2</v>
      </c>
      <c r="L15" s="52">
        <f t="shared" si="7"/>
        <v>-0.18796640580166371</v>
      </c>
      <c r="N15" s="27">
        <f t="shared" si="0"/>
        <v>2.4016740433461847</v>
      </c>
      <c r="O15" s="152">
        <f t="shared" si="1"/>
        <v>2.2202789114768291</v>
      </c>
      <c r="P15" s="52">
        <f t="shared" si="8"/>
        <v>-7.5528622367347947E-2</v>
      </c>
    </row>
    <row r="16" spans="1:16" ht="20.100000000000001" customHeight="1" x14ac:dyDescent="0.25">
      <c r="A16" s="8" t="s">
        <v>178</v>
      </c>
      <c r="B16" s="19">
        <v>13656.8</v>
      </c>
      <c r="C16" s="140">
        <v>12157.719999999998</v>
      </c>
      <c r="D16" s="247">
        <f t="shared" si="2"/>
        <v>2.7560813329756451E-2</v>
      </c>
      <c r="E16" s="215">
        <f t="shared" si="3"/>
        <v>2.333497841234462E-2</v>
      </c>
      <c r="F16" s="52">
        <f t="shared" si="4"/>
        <v>-0.10976802764922983</v>
      </c>
      <c r="H16" s="19">
        <v>4592.5390000000016</v>
      </c>
      <c r="I16" s="140">
        <v>4234.0440000000008</v>
      </c>
      <c r="J16" s="247">
        <f t="shared" si="5"/>
        <v>3.6244154461401688E-2</v>
      </c>
      <c r="K16" s="215">
        <f t="shared" si="6"/>
        <v>3.1998504958322377E-2</v>
      </c>
      <c r="L16" s="52">
        <f t="shared" si="7"/>
        <v>-7.806030607470088E-2</v>
      </c>
      <c r="N16" s="27">
        <f t="shared" si="0"/>
        <v>3.3628221838205157</v>
      </c>
      <c r="O16" s="152">
        <f t="shared" si="1"/>
        <v>3.4825970658972256</v>
      </c>
      <c r="P16" s="52">
        <f t="shared" si="8"/>
        <v>3.5617370033117011E-2</v>
      </c>
    </row>
    <row r="17" spans="1:16" ht="20.100000000000001" customHeight="1" x14ac:dyDescent="0.25">
      <c r="A17" s="8" t="s">
        <v>175</v>
      </c>
      <c r="B17" s="19">
        <v>10545.560000000001</v>
      </c>
      <c r="C17" s="140">
        <v>19562.199999999997</v>
      </c>
      <c r="D17" s="247">
        <f t="shared" si="2"/>
        <v>2.1282014133453406E-2</v>
      </c>
      <c r="E17" s="215">
        <f t="shared" si="3"/>
        <v>3.7546802747387503E-2</v>
      </c>
      <c r="F17" s="52">
        <f t="shared" si="4"/>
        <v>0.85501765671998398</v>
      </c>
      <c r="H17" s="19">
        <v>2353.0149999999994</v>
      </c>
      <c r="I17" s="140">
        <v>4164.0709999999999</v>
      </c>
      <c r="J17" s="247">
        <f t="shared" si="5"/>
        <v>1.8569910698634253E-2</v>
      </c>
      <c r="K17" s="215">
        <f t="shared" si="6"/>
        <v>3.1469688680681257E-2</v>
      </c>
      <c r="L17" s="52">
        <f t="shared" si="7"/>
        <v>0.76967465145781089</v>
      </c>
      <c r="N17" s="27">
        <f t="shared" si="0"/>
        <v>2.2312850147360588</v>
      </c>
      <c r="O17" s="152">
        <f t="shared" si="1"/>
        <v>2.1286312377953402</v>
      </c>
      <c r="P17" s="52">
        <f t="shared" si="8"/>
        <v>-4.6006573011857725E-2</v>
      </c>
    </row>
    <row r="18" spans="1:16" ht="20.100000000000001" customHeight="1" x14ac:dyDescent="0.25">
      <c r="A18" s="8" t="s">
        <v>182</v>
      </c>
      <c r="B18" s="19">
        <v>15172.419999999998</v>
      </c>
      <c r="C18" s="140">
        <v>14969.459999999995</v>
      </c>
      <c r="D18" s="247">
        <f t="shared" si="2"/>
        <v>3.0619488853952853E-2</v>
      </c>
      <c r="E18" s="215">
        <f t="shared" si="3"/>
        <v>2.8731705117773423E-2</v>
      </c>
      <c r="F18" s="52">
        <f t="shared" si="4"/>
        <v>-1.3376903618539613E-2</v>
      </c>
      <c r="H18" s="19">
        <v>3527.8920000000007</v>
      </c>
      <c r="I18" s="140">
        <v>3436.3090000000002</v>
      </c>
      <c r="J18" s="247">
        <f t="shared" si="5"/>
        <v>2.7841998199937622E-2</v>
      </c>
      <c r="K18" s="215">
        <f t="shared" si="6"/>
        <v>2.5969675935070068E-2</v>
      </c>
      <c r="L18" s="52">
        <f t="shared" si="7"/>
        <v>-2.5959694911295617E-2</v>
      </c>
      <c r="N18" s="27">
        <f t="shared" si="0"/>
        <v>2.3252005942361214</v>
      </c>
      <c r="O18" s="152">
        <f t="shared" si="1"/>
        <v>2.2955463991353069</v>
      </c>
      <c r="P18" s="52">
        <f t="shared" si="8"/>
        <v>-1.2753392190903214E-2</v>
      </c>
    </row>
    <row r="19" spans="1:16" ht="20.100000000000001" customHeight="1" x14ac:dyDescent="0.25">
      <c r="A19" s="8" t="s">
        <v>169</v>
      </c>
      <c r="B19" s="19">
        <v>11281.339999999998</v>
      </c>
      <c r="C19" s="140">
        <v>11386.170000000004</v>
      </c>
      <c r="D19" s="247">
        <f t="shared" si="2"/>
        <v>2.2766893111820823E-2</v>
      </c>
      <c r="E19" s="215">
        <f t="shared" si="3"/>
        <v>2.1854100205407435E-2</v>
      </c>
      <c r="F19" s="52">
        <f t="shared" si="4"/>
        <v>9.2923358395372718E-3</v>
      </c>
      <c r="H19" s="19">
        <v>3147.808</v>
      </c>
      <c r="I19" s="140">
        <v>3031.0079999999998</v>
      </c>
      <c r="J19" s="247">
        <f t="shared" si="5"/>
        <v>2.4842388789041509E-2</v>
      </c>
      <c r="K19" s="215">
        <f t="shared" si="6"/>
        <v>2.2906640676552906E-2</v>
      </c>
      <c r="L19" s="52">
        <f t="shared" si="7"/>
        <v>-3.710518557675696E-2</v>
      </c>
      <c r="N19" s="27">
        <f t="shared" si="0"/>
        <v>2.7902784598283543</v>
      </c>
      <c r="O19" s="152">
        <f t="shared" si="1"/>
        <v>2.6620083838551496</v>
      </c>
      <c r="P19" s="52">
        <f t="shared" si="8"/>
        <v>-4.5970349490170717E-2</v>
      </c>
    </row>
    <row r="20" spans="1:16" ht="20.100000000000001" customHeight="1" x14ac:dyDescent="0.25">
      <c r="A20" s="8" t="s">
        <v>167</v>
      </c>
      <c r="B20" s="19">
        <v>12198.39</v>
      </c>
      <c r="C20" s="140">
        <v>12600.66</v>
      </c>
      <c r="D20" s="247">
        <f t="shared" si="2"/>
        <v>2.4617593412334354E-2</v>
      </c>
      <c r="E20" s="215">
        <f t="shared" si="3"/>
        <v>2.4185137433770019E-2</v>
      </c>
      <c r="F20" s="52">
        <f t="shared" si="4"/>
        <v>3.2977302742411126E-2</v>
      </c>
      <c r="H20" s="19">
        <v>2308.7560000000003</v>
      </c>
      <c r="I20" s="140">
        <v>2593.6190000000001</v>
      </c>
      <c r="J20" s="247">
        <f t="shared" si="5"/>
        <v>1.822062024463764E-2</v>
      </c>
      <c r="K20" s="215">
        <f t="shared" si="6"/>
        <v>1.9601102499525069E-2</v>
      </c>
      <c r="L20" s="52">
        <f t="shared" si="7"/>
        <v>0.1233837616447991</v>
      </c>
      <c r="N20" s="27">
        <f t="shared" si="0"/>
        <v>1.8926727215640757</v>
      </c>
      <c r="O20" s="152">
        <f t="shared" si="1"/>
        <v>2.058319961017915</v>
      </c>
      <c r="P20" s="52">
        <f t="shared" si="8"/>
        <v>8.7520276256188106E-2</v>
      </c>
    </row>
    <row r="21" spans="1:16" ht="20.100000000000001" customHeight="1" x14ac:dyDescent="0.25">
      <c r="A21" s="8" t="s">
        <v>201</v>
      </c>
      <c r="B21" s="19">
        <v>8057.3999999999987</v>
      </c>
      <c r="C21" s="140">
        <v>10160.979999999998</v>
      </c>
      <c r="D21" s="247">
        <f t="shared" si="2"/>
        <v>1.6260653837149232E-2</v>
      </c>
      <c r="E21" s="215">
        <f t="shared" si="3"/>
        <v>1.9502525880532324E-2</v>
      </c>
      <c r="F21" s="52">
        <f t="shared" si="4"/>
        <v>0.26107429195522119</v>
      </c>
      <c r="H21" s="19">
        <v>1734.6800000000003</v>
      </c>
      <c r="I21" s="140">
        <v>2225.7469999999998</v>
      </c>
      <c r="J21" s="247">
        <f t="shared" si="5"/>
        <v>1.3690032868769166E-2</v>
      </c>
      <c r="K21" s="215">
        <f t="shared" si="6"/>
        <v>1.6820934410570872E-2</v>
      </c>
      <c r="L21" s="52">
        <f t="shared" si="7"/>
        <v>0.2830879470565173</v>
      </c>
      <c r="N21" s="27">
        <f t="shared" si="0"/>
        <v>2.152902921537966</v>
      </c>
      <c r="O21" s="152">
        <f t="shared" si="1"/>
        <v>2.1904845792433409</v>
      </c>
      <c r="P21" s="52">
        <f t="shared" si="8"/>
        <v>1.7456271404252526E-2</v>
      </c>
    </row>
    <row r="22" spans="1:16" ht="20.100000000000001" customHeight="1" x14ac:dyDescent="0.25">
      <c r="A22" s="8" t="s">
        <v>173</v>
      </c>
      <c r="B22" s="19">
        <v>7506.3900000000012</v>
      </c>
      <c r="C22" s="140">
        <v>7120.7300000000005</v>
      </c>
      <c r="D22" s="247">
        <f t="shared" si="2"/>
        <v>1.5148659537398993E-2</v>
      </c>
      <c r="E22" s="215">
        <f t="shared" si="3"/>
        <v>1.3667207406498485E-2</v>
      </c>
      <c r="F22" s="52">
        <f t="shared" si="4"/>
        <v>-5.1377559652509487E-2</v>
      </c>
      <c r="H22" s="19">
        <v>1996.7389999999998</v>
      </c>
      <c r="I22" s="140">
        <v>1898.0699999999997</v>
      </c>
      <c r="J22" s="247">
        <f t="shared" si="5"/>
        <v>1.5758193177043182E-2</v>
      </c>
      <c r="K22" s="215">
        <f t="shared" si="6"/>
        <v>1.4344537351582302E-2</v>
      </c>
      <c r="L22" s="52">
        <f t="shared" si="7"/>
        <v>-4.9415071273711843E-2</v>
      </c>
      <c r="N22" s="27">
        <f t="shared" si="0"/>
        <v>2.6600523021052727</v>
      </c>
      <c r="O22" s="152">
        <f t="shared" si="1"/>
        <v>2.6655553573861104</v>
      </c>
      <c r="P22" s="52">
        <f t="shared" si="8"/>
        <v>2.0687770975339023E-3</v>
      </c>
    </row>
    <row r="23" spans="1:16" ht="20.100000000000001" customHeight="1" x14ac:dyDescent="0.25">
      <c r="A23" s="8" t="s">
        <v>208</v>
      </c>
      <c r="B23" s="19">
        <v>4327.6200000000008</v>
      </c>
      <c r="C23" s="140">
        <v>4632.8399999999992</v>
      </c>
      <c r="D23" s="247">
        <f t="shared" si="2"/>
        <v>8.7335779232412154E-3</v>
      </c>
      <c r="E23" s="215">
        <f t="shared" si="3"/>
        <v>8.8920637576656355E-3</v>
      </c>
      <c r="F23" s="52">
        <f t="shared" si="4"/>
        <v>7.0528373563297692E-2</v>
      </c>
      <c r="H23" s="19">
        <v>1407.2280000000001</v>
      </c>
      <c r="I23" s="140">
        <v>1528.999</v>
      </c>
      <c r="J23" s="247">
        <f t="shared" si="5"/>
        <v>1.1105793330096786E-2</v>
      </c>
      <c r="K23" s="215">
        <f t="shared" si="6"/>
        <v>1.1555307900146987E-2</v>
      </c>
      <c r="L23" s="52">
        <f t="shared" si="7"/>
        <v>8.6532530620482218E-2</v>
      </c>
      <c r="N23" s="27">
        <f t="shared" si="0"/>
        <v>3.2517365203044624</v>
      </c>
      <c r="O23" s="152">
        <f t="shared" si="1"/>
        <v>3.30034924581898</v>
      </c>
      <c r="P23" s="52">
        <f t="shared" si="8"/>
        <v>1.4949773824223012E-2</v>
      </c>
    </row>
    <row r="24" spans="1:16" ht="20.100000000000001" customHeight="1" x14ac:dyDescent="0.25">
      <c r="A24" s="8" t="s">
        <v>185</v>
      </c>
      <c r="B24" s="19">
        <v>4357.28</v>
      </c>
      <c r="C24" s="140">
        <v>5439.1800000000012</v>
      </c>
      <c r="D24" s="247">
        <f t="shared" si="2"/>
        <v>8.7934348240789346E-3</v>
      </c>
      <c r="E24" s="215">
        <f t="shared" si="3"/>
        <v>1.0439716318590713E-2</v>
      </c>
      <c r="F24" s="52">
        <f t="shared" si="4"/>
        <v>0.24829710277971614</v>
      </c>
      <c r="H24" s="19">
        <v>1309.0439999999996</v>
      </c>
      <c r="I24" s="140">
        <v>1452.4550000000002</v>
      </c>
      <c r="J24" s="247">
        <f t="shared" si="5"/>
        <v>1.0330928693859995E-2</v>
      </c>
      <c r="K24" s="215">
        <f t="shared" si="6"/>
        <v>1.0976831728541348E-2</v>
      </c>
      <c r="L24" s="52">
        <f t="shared" si="7"/>
        <v>0.10955399512927033</v>
      </c>
      <c r="N24" s="27">
        <f t="shared" si="0"/>
        <v>3.0042687180993646</v>
      </c>
      <c r="O24" s="152">
        <f t="shared" si="1"/>
        <v>2.670356561099283</v>
      </c>
      <c r="P24" s="52">
        <f t="shared" si="8"/>
        <v>-0.11114590215862229</v>
      </c>
    </row>
    <row r="25" spans="1:16" ht="20.100000000000001" customHeight="1" x14ac:dyDescent="0.25">
      <c r="A25" s="8" t="s">
        <v>206</v>
      </c>
      <c r="B25" s="19">
        <v>2070.0000000000005</v>
      </c>
      <c r="C25" s="140">
        <v>2906.4100000000003</v>
      </c>
      <c r="D25" s="247">
        <f t="shared" si="2"/>
        <v>4.1774708271773674E-3</v>
      </c>
      <c r="E25" s="215">
        <f t="shared" si="3"/>
        <v>5.578432025694172E-3</v>
      </c>
      <c r="F25" s="52">
        <f t="shared" ref="F25:F27" si="9">(C25-B25)/B25</f>
        <v>0.40406280193236699</v>
      </c>
      <c r="H25" s="19">
        <v>691.34899999999982</v>
      </c>
      <c r="I25" s="140">
        <v>1384.3719999999996</v>
      </c>
      <c r="J25" s="247">
        <f t="shared" si="5"/>
        <v>5.4561017212342855E-3</v>
      </c>
      <c r="K25" s="215">
        <f t="shared" si="6"/>
        <v>1.0462298999765389E-2</v>
      </c>
      <c r="L25" s="52">
        <f t="shared" ref="L25:L29" si="10">(I25-H25)/H25</f>
        <v>1.0024213530358761</v>
      </c>
      <c r="N25" s="27">
        <f t="shared" si="0"/>
        <v>3.3398502415458919</v>
      </c>
      <c r="O25" s="152">
        <f t="shared" si="1"/>
        <v>4.7631683072931876</v>
      </c>
      <c r="P25" s="52">
        <f t="shared" ref="P25:P29" si="11">(O25-N25)/N25</f>
        <v>0.42616224166042094</v>
      </c>
    </row>
    <row r="26" spans="1:16" ht="20.100000000000001" customHeight="1" x14ac:dyDescent="0.25">
      <c r="A26" s="8" t="s">
        <v>181</v>
      </c>
      <c r="B26" s="19">
        <v>3561.9400000000005</v>
      </c>
      <c r="C26" s="140">
        <v>3510.6699999999996</v>
      </c>
      <c r="D26" s="247">
        <f t="shared" si="2"/>
        <v>7.1883576995923435E-3</v>
      </c>
      <c r="E26" s="215">
        <f t="shared" si="3"/>
        <v>6.7382213657549194E-3</v>
      </c>
      <c r="F26" s="52">
        <f t="shared" si="9"/>
        <v>-1.4393841558252213E-2</v>
      </c>
      <c r="H26" s="19">
        <v>1403.0819999999999</v>
      </c>
      <c r="I26" s="140">
        <v>1278.5409999999999</v>
      </c>
      <c r="J26" s="247">
        <f t="shared" si="5"/>
        <v>1.107307324554291E-2</v>
      </c>
      <c r="K26" s="215">
        <f t="shared" si="6"/>
        <v>9.6624882802158977E-3</v>
      </c>
      <c r="L26" s="52">
        <f t="shared" si="10"/>
        <v>-8.8762452942878572E-2</v>
      </c>
      <c r="N26" s="27">
        <f t="shared" si="0"/>
        <v>3.9390949875629566</v>
      </c>
      <c r="O26" s="152">
        <f t="shared" si="1"/>
        <v>3.6418717794609008</v>
      </c>
      <c r="P26" s="52">
        <f t="shared" si="11"/>
        <v>-7.5454694299195407E-2</v>
      </c>
    </row>
    <row r="27" spans="1:16" ht="20.100000000000001" customHeight="1" x14ac:dyDescent="0.25">
      <c r="A27" s="8" t="s">
        <v>199</v>
      </c>
      <c r="B27" s="19">
        <v>3340.3500000000004</v>
      </c>
      <c r="C27" s="140">
        <v>5003.0600000000004</v>
      </c>
      <c r="D27" s="247">
        <f t="shared" si="2"/>
        <v>6.7411665108994771E-3</v>
      </c>
      <c r="E27" s="215">
        <f t="shared" si="3"/>
        <v>9.6026472969985253E-3</v>
      </c>
      <c r="F27" s="52">
        <f t="shared" si="9"/>
        <v>0.4977652042450641</v>
      </c>
      <c r="H27" s="19">
        <v>829.33900000000006</v>
      </c>
      <c r="I27" s="140">
        <v>1190.2980000000002</v>
      </c>
      <c r="J27" s="247">
        <f t="shared" si="5"/>
        <v>6.5451138938318019E-3</v>
      </c>
      <c r="K27" s="215">
        <f t="shared" si="6"/>
        <v>8.9955976968782592E-3</v>
      </c>
      <c r="L27" s="52">
        <f t="shared" si="10"/>
        <v>0.43523697788238602</v>
      </c>
      <c r="N27" s="27">
        <f t="shared" si="0"/>
        <v>2.4827907255227744</v>
      </c>
      <c r="O27" s="152">
        <f t="shared" si="1"/>
        <v>2.3791399663405999</v>
      </c>
      <c r="P27" s="52">
        <f t="shared" si="11"/>
        <v>-4.1747682604360403E-2</v>
      </c>
    </row>
    <row r="28" spans="1:16" ht="20.100000000000001" customHeight="1" x14ac:dyDescent="0.25">
      <c r="A28" s="8" t="s">
        <v>205</v>
      </c>
      <c r="B28" s="19">
        <v>2806.9299999999994</v>
      </c>
      <c r="C28" s="140">
        <v>3885.5799999999995</v>
      </c>
      <c r="D28" s="247">
        <f t="shared" si="2"/>
        <v>5.6646706226709965E-3</v>
      </c>
      <c r="E28" s="215">
        <f t="shared" si="3"/>
        <v>7.4578066791666543E-3</v>
      </c>
      <c r="F28" s="52">
        <f t="shared" ref="F28:F29" si="12">(C28-B28)/B28</f>
        <v>0.38428104726516171</v>
      </c>
      <c r="H28" s="19">
        <v>819.51099999999997</v>
      </c>
      <c r="I28" s="140">
        <v>1104.124</v>
      </c>
      <c r="J28" s="247">
        <f t="shared" si="5"/>
        <v>6.4675516673495317E-3</v>
      </c>
      <c r="K28" s="215">
        <f t="shared" si="6"/>
        <v>8.3443434429596695E-3</v>
      </c>
      <c r="L28" s="52">
        <f t="shared" si="10"/>
        <v>0.34729613147352517</v>
      </c>
      <c r="N28" s="27">
        <f t="shared" si="0"/>
        <v>2.919598992493579</v>
      </c>
      <c r="O28" s="152">
        <f t="shared" si="1"/>
        <v>2.8415937903736381</v>
      </c>
      <c r="P28" s="52">
        <f t="shared" si="11"/>
        <v>-2.6717779503450913E-2</v>
      </c>
    </row>
    <row r="29" spans="1:16" ht="20.100000000000001" customHeight="1" x14ac:dyDescent="0.25">
      <c r="A29" s="8" t="s">
        <v>187</v>
      </c>
      <c r="B29" s="19">
        <v>2497.12</v>
      </c>
      <c r="C29" s="140">
        <v>4653.6799999999994</v>
      </c>
      <c r="D29" s="247">
        <f t="shared" si="2"/>
        <v>5.0394424888701179E-3</v>
      </c>
      <c r="E29" s="215">
        <f t="shared" si="3"/>
        <v>8.9320631119946762E-3</v>
      </c>
      <c r="F29" s="52">
        <f t="shared" si="12"/>
        <v>0.86361888896008188</v>
      </c>
      <c r="H29" s="19">
        <v>590.06699999999989</v>
      </c>
      <c r="I29" s="140">
        <v>1044.942</v>
      </c>
      <c r="J29" s="247">
        <f t="shared" si="5"/>
        <v>4.6567877791731114E-3</v>
      </c>
      <c r="K29" s="215">
        <f t="shared" si="6"/>
        <v>7.897079427648673E-3</v>
      </c>
      <c r="L29" s="52">
        <f t="shared" si="10"/>
        <v>0.77088703486214305</v>
      </c>
      <c r="N29" s="27">
        <f t="shared" si="0"/>
        <v>2.3629901646696991</v>
      </c>
      <c r="O29" s="152">
        <f t="shared" si="1"/>
        <v>2.245410084062506</v>
      </c>
      <c r="P29" s="52">
        <f t="shared" si="11"/>
        <v>-4.9759022430645033E-2</v>
      </c>
    </row>
    <row r="30" spans="1:16" ht="20.100000000000001" customHeight="1" x14ac:dyDescent="0.25">
      <c r="A30" s="8" t="s">
        <v>177</v>
      </c>
      <c r="B30" s="19">
        <v>4890.18</v>
      </c>
      <c r="C30" s="140">
        <v>4583.22</v>
      </c>
      <c r="D30" s="247">
        <f t="shared" si="2"/>
        <v>9.8688812993459971E-3</v>
      </c>
      <c r="E30" s="215">
        <f t="shared" si="3"/>
        <v>8.7968253717823856E-3</v>
      </c>
      <c r="F30" s="52">
        <f t="shared" ref="F30" si="13">(C30-B30)/B30</f>
        <v>-6.2770695557218759E-2</v>
      </c>
      <c r="H30" s="19">
        <v>1106.9279999999999</v>
      </c>
      <c r="I30" s="140">
        <v>1035.5789999999997</v>
      </c>
      <c r="J30" s="247">
        <f t="shared" si="5"/>
        <v>8.7358364098052161E-3</v>
      </c>
      <c r="K30" s="215">
        <f t="shared" si="6"/>
        <v>7.8263191800166734E-3</v>
      </c>
      <c r="L30" s="52">
        <f t="shared" ref="L30" si="14">(I30-H30)/H30</f>
        <v>-6.4456766835783511E-2</v>
      </c>
      <c r="N30" s="27">
        <f t="shared" si="0"/>
        <v>2.2635731200078522</v>
      </c>
      <c r="O30" s="152">
        <f t="shared" si="1"/>
        <v>2.2595009622056104</v>
      </c>
      <c r="P30" s="52">
        <f t="shared" ref="P30" si="15">(O30-N30)/N30</f>
        <v>-1.7989954758906431E-3</v>
      </c>
    </row>
    <row r="31" spans="1:16" ht="20.100000000000001" customHeight="1" x14ac:dyDescent="0.25">
      <c r="A31" s="8" t="s">
        <v>180</v>
      </c>
      <c r="B31" s="19">
        <v>452.24000000000007</v>
      </c>
      <c r="C31" s="140">
        <v>493.15000000000009</v>
      </c>
      <c r="D31" s="247">
        <f t="shared" si="2"/>
        <v>9.1266638013656634E-4</v>
      </c>
      <c r="E31" s="215">
        <f t="shared" si="3"/>
        <v>9.465298266490554E-4</v>
      </c>
      <c r="F31" s="52">
        <f t="shared" ref="F31:F32" si="16">(C31-B31)/B31</f>
        <v>9.0460817265168983E-2</v>
      </c>
      <c r="H31" s="19">
        <v>859.70699999999999</v>
      </c>
      <c r="I31" s="140">
        <v>938.47699999999998</v>
      </c>
      <c r="J31" s="247">
        <f t="shared" si="5"/>
        <v>6.7847770698405072E-3</v>
      </c>
      <c r="K31" s="215">
        <f t="shared" si="6"/>
        <v>7.0924772954110782E-3</v>
      </c>
      <c r="L31" s="52">
        <f t="shared" ref="L31:L32" si="17">(I31-H31)/H31</f>
        <v>9.1624239421105078E-2</v>
      </c>
      <c r="N31" s="27">
        <f t="shared" si="0"/>
        <v>19.009972580930476</v>
      </c>
      <c r="O31" s="152">
        <f t="shared" si="1"/>
        <v>19.03025448646456</v>
      </c>
      <c r="P31" s="52">
        <f t="shared" ref="P31:P32" si="18">(O31-N31)/N31</f>
        <v>1.0669087210798702E-3</v>
      </c>
    </row>
    <row r="32" spans="1:16" ht="20.100000000000001" customHeight="1" thickBot="1" x14ac:dyDescent="0.3">
      <c r="A32" s="8" t="s">
        <v>17</v>
      </c>
      <c r="B32" s="19">
        <f>B33-SUM(B7:B31)</f>
        <v>41359.679999999877</v>
      </c>
      <c r="C32" s="140">
        <f>C33-SUM(C7:C31)</f>
        <v>34063.540000000154</v>
      </c>
      <c r="D32" s="247">
        <f t="shared" si="2"/>
        <v>8.3468046677000321E-2</v>
      </c>
      <c r="E32" s="215">
        <f t="shared" si="3"/>
        <v>6.5380019489512942E-2</v>
      </c>
      <c r="F32" s="52">
        <f t="shared" si="16"/>
        <v>-0.17640707084773732</v>
      </c>
      <c r="H32" s="19">
        <f>H33-SUM(H7:H31)</f>
        <v>10629.44200000001</v>
      </c>
      <c r="I32" s="140">
        <f>I33-SUM(I7:I31)</f>
        <v>8459.1780000000435</v>
      </c>
      <c r="J32" s="247">
        <f t="shared" si="5"/>
        <v>8.3887178244215405E-2</v>
      </c>
      <c r="K32" s="215">
        <f t="shared" si="6"/>
        <v>6.3929673186280761E-2</v>
      </c>
      <c r="L32" s="52">
        <f t="shared" si="17"/>
        <v>-0.20417478170537687</v>
      </c>
      <c r="N32" s="27">
        <f t="shared" si="0"/>
        <v>2.570001025153009</v>
      </c>
      <c r="O32" s="152">
        <f t="shared" si="1"/>
        <v>2.4833525816753061</v>
      </c>
      <c r="P32" s="52">
        <f t="shared" si="18"/>
        <v>-3.3715334207909155E-2</v>
      </c>
    </row>
    <row r="33" spans="1:16" ht="26.25" customHeight="1" thickBot="1" x14ac:dyDescent="0.3">
      <c r="A33" s="12" t="s">
        <v>18</v>
      </c>
      <c r="B33" s="17">
        <v>495515.12999999995</v>
      </c>
      <c r="C33" s="145">
        <v>521008.41000000009</v>
      </c>
      <c r="D33" s="243">
        <f>SUM(D7:D32)</f>
        <v>0.99999999999999989</v>
      </c>
      <c r="E33" s="244">
        <f>SUM(E7:E32)</f>
        <v>1.0000000000000004</v>
      </c>
      <c r="F33" s="57">
        <f t="shared" si="4"/>
        <v>5.1448035501963675E-2</v>
      </c>
      <c r="G33" s="1"/>
      <c r="H33" s="17">
        <v>126711.164</v>
      </c>
      <c r="I33" s="145">
        <v>132320.05700000003</v>
      </c>
      <c r="J33" s="243">
        <f>SUM(J7:J32)</f>
        <v>1.0000000000000002</v>
      </c>
      <c r="K33" s="244">
        <f>SUM(K7:K32)</f>
        <v>1</v>
      </c>
      <c r="L33" s="57">
        <f t="shared" si="7"/>
        <v>4.4265184084332346E-2</v>
      </c>
      <c r="N33" s="29">
        <f t="shared" si="0"/>
        <v>2.5571603434187775</v>
      </c>
      <c r="O33" s="146">
        <f t="shared" si="1"/>
        <v>2.5396913842523192</v>
      </c>
      <c r="P33" s="57">
        <f t="shared" si="8"/>
        <v>-6.8313898310746113E-3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171</v>
      </c>
      <c r="B39" s="39">
        <v>48506.54</v>
      </c>
      <c r="C39" s="147">
        <v>48689.57</v>
      </c>
      <c r="D39" s="247">
        <f t="shared" ref="D39:D61" si="19">B39/$B$62</f>
        <v>0.24970488604516516</v>
      </c>
      <c r="E39" s="246">
        <f t="shared" ref="E39:E61" si="20">C39/$C$62</f>
        <v>0.25099777522968769</v>
      </c>
      <c r="F39" s="52">
        <f>(C39-B39)/B39</f>
        <v>3.7733056202318045E-3</v>
      </c>
      <c r="H39" s="39">
        <v>11875.554000000002</v>
      </c>
      <c r="I39" s="147">
        <v>12345.636</v>
      </c>
      <c r="J39" s="247">
        <f t="shared" ref="J39:J61" si="21">H39/$H$62</f>
        <v>0.25598080684016061</v>
      </c>
      <c r="K39" s="246">
        <f t="shared" ref="K39:K61" si="22">I39/$I$62</f>
        <v>0.27227171551146778</v>
      </c>
      <c r="L39" s="52">
        <f>(I39-H39)/H39</f>
        <v>3.9584005933533582E-2</v>
      </c>
      <c r="N39" s="27">
        <f t="shared" ref="N39:N62" si="23">(H39/B39)*10</f>
        <v>2.4482377015552959</v>
      </c>
      <c r="O39" s="151">
        <f t="shared" ref="O39:O62" si="24">(I39/C39)*10</f>
        <v>2.5355812343382782</v>
      </c>
      <c r="P39" s="61">
        <f t="shared" si="8"/>
        <v>3.5676083546746902E-2</v>
      </c>
    </row>
    <row r="40" spans="1:16" ht="20.100000000000001" customHeight="1" x14ac:dyDescent="0.25">
      <c r="A40" s="38" t="s">
        <v>179</v>
      </c>
      <c r="B40" s="19">
        <v>40474.760000000009</v>
      </c>
      <c r="C40" s="140">
        <v>37637.670000000006</v>
      </c>
      <c r="D40" s="247">
        <f t="shared" si="19"/>
        <v>0.2083584055573828</v>
      </c>
      <c r="E40" s="215">
        <f t="shared" si="20"/>
        <v>0.19402454026250715</v>
      </c>
      <c r="F40" s="52">
        <f t="shared" ref="F40:F62" si="25">(C40-B40)/B40</f>
        <v>-7.0095289014684786E-2</v>
      </c>
      <c r="H40" s="19">
        <v>9403.6099999999969</v>
      </c>
      <c r="I40" s="140">
        <v>8537.9559999999983</v>
      </c>
      <c r="J40" s="247">
        <f t="shared" si="21"/>
        <v>0.20269737942416849</v>
      </c>
      <c r="K40" s="215">
        <f t="shared" si="22"/>
        <v>0.18829681411969612</v>
      </c>
      <c r="L40" s="52">
        <f t="shared" ref="L40:L62" si="26">(I40-H40)/H40</f>
        <v>-9.2055497835405647E-2</v>
      </c>
      <c r="N40" s="27">
        <f t="shared" si="23"/>
        <v>2.3233269326365358</v>
      </c>
      <c r="O40" s="152">
        <f t="shared" si="24"/>
        <v>2.2684602952308146</v>
      </c>
      <c r="P40" s="52">
        <f t="shared" si="8"/>
        <v>-2.3615547444051681E-2</v>
      </c>
    </row>
    <row r="41" spans="1:16" ht="20.100000000000001" customHeight="1" x14ac:dyDescent="0.25">
      <c r="A41" s="38" t="s">
        <v>184</v>
      </c>
      <c r="B41" s="19">
        <v>21433.329999999994</v>
      </c>
      <c r="C41" s="140">
        <v>26215.759999999998</v>
      </c>
      <c r="D41" s="247">
        <f t="shared" si="19"/>
        <v>0.11033578616859538</v>
      </c>
      <c r="E41" s="215">
        <f t="shared" si="20"/>
        <v>0.13514388062896091</v>
      </c>
      <c r="F41" s="52">
        <f t="shared" si="25"/>
        <v>0.22313051681656584</v>
      </c>
      <c r="H41" s="19">
        <v>4296.6639999999998</v>
      </c>
      <c r="I41" s="140">
        <v>5224.9419999999991</v>
      </c>
      <c r="J41" s="247">
        <f t="shared" si="21"/>
        <v>9.2615764910089382E-2</v>
      </c>
      <c r="K41" s="215">
        <f t="shared" si="22"/>
        <v>0.11523131913073731</v>
      </c>
      <c r="L41" s="52">
        <f t="shared" si="26"/>
        <v>0.21604621632038237</v>
      </c>
      <c r="N41" s="27">
        <f t="shared" si="23"/>
        <v>2.0046646974595177</v>
      </c>
      <c r="O41" s="152">
        <f t="shared" si="24"/>
        <v>1.9930537966475126</v>
      </c>
      <c r="P41" s="52">
        <f t="shared" si="8"/>
        <v>-5.7919415784192909E-3</v>
      </c>
    </row>
    <row r="42" spans="1:16" ht="20.100000000000001" customHeight="1" x14ac:dyDescent="0.25">
      <c r="A42" s="38" t="s">
        <v>172</v>
      </c>
      <c r="B42" s="19">
        <v>13495.489999999998</v>
      </c>
      <c r="C42" s="140">
        <v>19462.870000000003</v>
      </c>
      <c r="D42" s="247">
        <f t="shared" si="19"/>
        <v>6.9472895666721754E-2</v>
      </c>
      <c r="E42" s="215">
        <f t="shared" si="20"/>
        <v>0.10033231079232435</v>
      </c>
      <c r="F42" s="52">
        <f t="shared" si="25"/>
        <v>0.44217586764170885</v>
      </c>
      <c r="H42" s="19">
        <v>3794.7369999999996</v>
      </c>
      <c r="I42" s="140">
        <v>4824.527</v>
      </c>
      <c r="J42" s="247">
        <f t="shared" si="21"/>
        <v>8.1796591469013594E-2</v>
      </c>
      <c r="K42" s="215">
        <f t="shared" si="22"/>
        <v>0.10640053236798777</v>
      </c>
      <c r="L42" s="52">
        <f t="shared" si="26"/>
        <v>0.27137322033121147</v>
      </c>
      <c r="N42" s="27">
        <f t="shared" si="23"/>
        <v>2.8118556643738017</v>
      </c>
      <c r="O42" s="152">
        <f t="shared" si="24"/>
        <v>2.4788363689425044</v>
      </c>
      <c r="P42" s="52">
        <f t="shared" si="8"/>
        <v>-0.11843399348360953</v>
      </c>
    </row>
    <row r="43" spans="1:16" ht="20.100000000000001" customHeight="1" x14ac:dyDescent="0.25">
      <c r="A43" s="38" t="s">
        <v>174</v>
      </c>
      <c r="B43" s="19">
        <v>22934.890000000007</v>
      </c>
      <c r="C43" s="140">
        <v>20145.46</v>
      </c>
      <c r="D43" s="247">
        <f t="shared" si="19"/>
        <v>0.1180656071100598</v>
      </c>
      <c r="E43" s="215">
        <f t="shared" si="20"/>
        <v>0.10385110488711778</v>
      </c>
      <c r="F43" s="52">
        <f t="shared" si="25"/>
        <v>-0.12162386651952578</v>
      </c>
      <c r="H43" s="19">
        <v>5508.2129999999997</v>
      </c>
      <c r="I43" s="140">
        <v>4472.8540000000003</v>
      </c>
      <c r="J43" s="247">
        <f t="shared" si="21"/>
        <v>0.11873103418901226</v>
      </c>
      <c r="K43" s="215">
        <f t="shared" si="22"/>
        <v>9.8644705854953982E-2</v>
      </c>
      <c r="L43" s="52">
        <f t="shared" si="26"/>
        <v>-0.18796640580166371</v>
      </c>
      <c r="N43" s="27">
        <f t="shared" si="23"/>
        <v>2.4016740433461847</v>
      </c>
      <c r="O43" s="152">
        <f t="shared" si="24"/>
        <v>2.2202789114768291</v>
      </c>
      <c r="P43" s="52">
        <f t="shared" ref="P43:P50" si="27">(O43-N43)/N43</f>
        <v>-7.5528622367347947E-2</v>
      </c>
    </row>
    <row r="44" spans="1:16" ht="20.100000000000001" customHeight="1" x14ac:dyDescent="0.25">
      <c r="A44" s="38" t="s">
        <v>167</v>
      </c>
      <c r="B44" s="19">
        <v>12198.39</v>
      </c>
      <c r="C44" s="140">
        <v>12600.66</v>
      </c>
      <c r="D44" s="247">
        <f t="shared" si="19"/>
        <v>6.2795606218965155E-2</v>
      </c>
      <c r="E44" s="215">
        <f t="shared" si="20"/>
        <v>6.4957189525923442E-2</v>
      </c>
      <c r="F44" s="52">
        <f t="shared" ref="F44:F55" si="28">(C44-B44)/B44</f>
        <v>3.2977302742411126E-2</v>
      </c>
      <c r="H44" s="19">
        <v>2308.7560000000003</v>
      </c>
      <c r="I44" s="140">
        <v>2593.6190000000001</v>
      </c>
      <c r="J44" s="247">
        <f t="shared" si="21"/>
        <v>4.9765865548425096E-2</v>
      </c>
      <c r="K44" s="215">
        <f t="shared" si="22"/>
        <v>5.7199895940001598E-2</v>
      </c>
      <c r="L44" s="52">
        <f t="shared" ref="L44:L55" si="29">(I44-H44)/H44</f>
        <v>0.1233837616447991</v>
      </c>
      <c r="N44" s="27">
        <f t="shared" si="23"/>
        <v>1.8926727215640757</v>
      </c>
      <c r="O44" s="152">
        <f t="shared" si="24"/>
        <v>2.058319961017915</v>
      </c>
      <c r="P44" s="52">
        <f t="shared" si="27"/>
        <v>8.7520276256188106E-2</v>
      </c>
    </row>
    <row r="45" spans="1:16" ht="20.100000000000001" customHeight="1" x14ac:dyDescent="0.25">
      <c r="A45" s="38" t="s">
        <v>173</v>
      </c>
      <c r="B45" s="19">
        <v>7506.3900000000012</v>
      </c>
      <c r="C45" s="140">
        <v>7120.7300000000005</v>
      </c>
      <c r="D45" s="247">
        <f t="shared" si="19"/>
        <v>3.8641846224458959E-2</v>
      </c>
      <c r="E45" s="215">
        <f t="shared" si="20"/>
        <v>3.6707808017431537E-2</v>
      </c>
      <c r="F45" s="52">
        <f t="shared" si="28"/>
        <v>-5.1377559652509487E-2</v>
      </c>
      <c r="H45" s="19">
        <v>1996.7389999999998</v>
      </c>
      <c r="I45" s="140">
        <v>1898.0699999999997</v>
      </c>
      <c r="J45" s="247">
        <f t="shared" si="21"/>
        <v>4.3040253976295788E-2</v>
      </c>
      <c r="K45" s="215">
        <f t="shared" si="22"/>
        <v>4.1860198620860968E-2</v>
      </c>
      <c r="L45" s="52">
        <f t="shared" si="29"/>
        <v>-4.9415071273711843E-2</v>
      </c>
      <c r="N45" s="27">
        <f t="shared" si="23"/>
        <v>2.6600523021052727</v>
      </c>
      <c r="O45" s="152">
        <f t="shared" si="24"/>
        <v>2.6655553573861104</v>
      </c>
      <c r="P45" s="52">
        <f t="shared" si="27"/>
        <v>2.0687770975339023E-3</v>
      </c>
    </row>
    <row r="46" spans="1:16" ht="20.100000000000001" customHeight="1" x14ac:dyDescent="0.25">
      <c r="A46" s="38" t="s">
        <v>185</v>
      </c>
      <c r="B46" s="19">
        <v>4357.28</v>
      </c>
      <c r="C46" s="140">
        <v>5439.1800000000012</v>
      </c>
      <c r="D46" s="247">
        <f t="shared" si="19"/>
        <v>2.2430668232920288E-2</v>
      </c>
      <c r="E46" s="215">
        <f t="shared" si="20"/>
        <v>2.8039312712636665E-2</v>
      </c>
      <c r="F46" s="52">
        <f t="shared" si="28"/>
        <v>0.24829710277971614</v>
      </c>
      <c r="H46" s="19">
        <v>1309.0439999999996</v>
      </c>
      <c r="I46" s="140">
        <v>1452.4550000000002</v>
      </c>
      <c r="J46" s="247">
        <f t="shared" si="21"/>
        <v>2.8216800606461902E-2</v>
      </c>
      <c r="K46" s="215">
        <f t="shared" si="22"/>
        <v>3.2032567180273981E-2</v>
      </c>
      <c r="L46" s="52">
        <f t="shared" si="29"/>
        <v>0.10955399512927033</v>
      </c>
      <c r="N46" s="27">
        <f t="shared" si="23"/>
        <v>3.0042687180993646</v>
      </c>
      <c r="O46" s="152">
        <f t="shared" si="24"/>
        <v>2.670356561099283</v>
      </c>
      <c r="P46" s="52">
        <f t="shared" si="27"/>
        <v>-0.11114590215862229</v>
      </c>
    </row>
    <row r="47" spans="1:16" ht="20.100000000000001" customHeight="1" x14ac:dyDescent="0.25">
      <c r="A47" s="38" t="s">
        <v>177</v>
      </c>
      <c r="B47" s="19">
        <v>4890.18</v>
      </c>
      <c r="C47" s="140">
        <v>4583.22</v>
      </c>
      <c r="D47" s="247">
        <f t="shared" si="19"/>
        <v>2.5173962926243468E-2</v>
      </c>
      <c r="E47" s="215">
        <f t="shared" si="20"/>
        <v>2.3626785436556726E-2</v>
      </c>
      <c r="F47" s="52">
        <f t="shared" si="28"/>
        <v>-6.2770695557218759E-2</v>
      </c>
      <c r="H47" s="19">
        <v>1106.9279999999999</v>
      </c>
      <c r="I47" s="140">
        <v>1035.5789999999997</v>
      </c>
      <c r="J47" s="247">
        <f t="shared" si="21"/>
        <v>2.3860135076979587E-2</v>
      </c>
      <c r="K47" s="215">
        <f t="shared" si="22"/>
        <v>2.2838748111288085E-2</v>
      </c>
      <c r="L47" s="52">
        <f t="shared" si="29"/>
        <v>-6.4456766835783511E-2</v>
      </c>
      <c r="N47" s="27">
        <f t="shared" si="23"/>
        <v>2.2635731200078522</v>
      </c>
      <c r="O47" s="152">
        <f t="shared" si="24"/>
        <v>2.2595009622056104</v>
      </c>
      <c r="P47" s="52">
        <f t="shared" si="27"/>
        <v>-1.7989954758906431E-3</v>
      </c>
    </row>
    <row r="48" spans="1:16" ht="20.100000000000001" customHeight="1" x14ac:dyDescent="0.25">
      <c r="A48" s="38" t="s">
        <v>176</v>
      </c>
      <c r="B48" s="19">
        <v>6250.6699999999983</v>
      </c>
      <c r="C48" s="140">
        <v>3280.2400000000002</v>
      </c>
      <c r="D48" s="247">
        <f t="shared" si="19"/>
        <v>3.2177575231214846E-2</v>
      </c>
      <c r="E48" s="215">
        <f t="shared" si="20"/>
        <v>1.6909842132913286E-2</v>
      </c>
      <c r="F48" s="52">
        <f t="shared" si="28"/>
        <v>-0.47521785664576738</v>
      </c>
      <c r="H48" s="19">
        <v>1621.5319999999999</v>
      </c>
      <c r="I48" s="140">
        <v>868.47999999999979</v>
      </c>
      <c r="J48" s="247">
        <f t="shared" si="21"/>
        <v>3.4952564712108523E-2</v>
      </c>
      <c r="K48" s="215">
        <f t="shared" si="22"/>
        <v>1.915353242938634E-2</v>
      </c>
      <c r="L48" s="52">
        <f t="shared" si="29"/>
        <v>-0.46440773293404025</v>
      </c>
      <c r="N48" s="27">
        <f t="shared" si="23"/>
        <v>2.5941731046431826</v>
      </c>
      <c r="O48" s="152">
        <f t="shared" si="24"/>
        <v>2.6476111504036282</v>
      </c>
      <c r="P48" s="52">
        <f t="shared" si="27"/>
        <v>2.059925980452091E-2</v>
      </c>
    </row>
    <row r="49" spans="1:16" ht="20.100000000000001" customHeight="1" x14ac:dyDescent="0.25">
      <c r="A49" s="38" t="s">
        <v>186</v>
      </c>
      <c r="B49" s="19">
        <v>3251.5099999999993</v>
      </c>
      <c r="C49" s="140">
        <v>3149.4399999999996</v>
      </c>
      <c r="D49" s="247">
        <f t="shared" si="19"/>
        <v>1.6738318874624222E-2</v>
      </c>
      <c r="E49" s="215">
        <f t="shared" si="20"/>
        <v>1.6235559961186502E-2</v>
      </c>
      <c r="F49" s="52">
        <f t="shared" si="28"/>
        <v>-3.1391568840323333E-2</v>
      </c>
      <c r="H49" s="19">
        <v>892.303</v>
      </c>
      <c r="I49" s="140">
        <v>784.53200000000004</v>
      </c>
      <c r="J49" s="247">
        <f t="shared" si="21"/>
        <v>1.9233834639284686E-2</v>
      </c>
      <c r="K49" s="215">
        <f t="shared" si="22"/>
        <v>1.7302136035247016E-2</v>
      </c>
      <c r="L49" s="52">
        <f t="shared" si="29"/>
        <v>-0.12077847995579973</v>
      </c>
      <c r="N49" s="27">
        <f t="shared" ref="N49" si="30">(H49/B49)*10</f>
        <v>2.7442726610098083</v>
      </c>
      <c r="O49" s="152">
        <f t="shared" ref="O49" si="31">(I49/C49)*10</f>
        <v>2.4910206258890475</v>
      </c>
      <c r="P49" s="52">
        <f t="shared" ref="P49" si="32">(O49-N49)/N49</f>
        <v>-9.2283845814202653E-2</v>
      </c>
    </row>
    <row r="50" spans="1:16" ht="20.100000000000001" customHeight="1" x14ac:dyDescent="0.25">
      <c r="A50" s="38" t="s">
        <v>192</v>
      </c>
      <c r="B50" s="19">
        <v>1679.6999999999998</v>
      </c>
      <c r="C50" s="140">
        <v>1635.22</v>
      </c>
      <c r="D50" s="247">
        <f t="shared" si="19"/>
        <v>8.6468607550665103E-3</v>
      </c>
      <c r="E50" s="215">
        <f t="shared" si="20"/>
        <v>8.4296612603292631E-3</v>
      </c>
      <c r="F50" s="52">
        <f t="shared" si="28"/>
        <v>-2.6480919211763883E-2</v>
      </c>
      <c r="H50" s="19">
        <v>355.43600000000009</v>
      </c>
      <c r="I50" s="140">
        <v>312.71399999999994</v>
      </c>
      <c r="J50" s="247">
        <f t="shared" si="21"/>
        <v>7.6615199644613921E-3</v>
      </c>
      <c r="K50" s="215">
        <f t="shared" si="22"/>
        <v>6.8966213846296063E-3</v>
      </c>
      <c r="L50" s="52">
        <f t="shared" si="29"/>
        <v>-0.12019604091875932</v>
      </c>
      <c r="N50" s="27">
        <f t="shared" si="23"/>
        <v>2.1160683455378946</v>
      </c>
      <c r="O50" s="152">
        <f t="shared" si="24"/>
        <v>1.9123665317205021</v>
      </c>
      <c r="P50" s="52">
        <f t="shared" si="27"/>
        <v>-9.6264288555203761E-2</v>
      </c>
    </row>
    <row r="51" spans="1:16" ht="20.100000000000001" customHeight="1" x14ac:dyDescent="0.25">
      <c r="A51" s="38" t="s">
        <v>190</v>
      </c>
      <c r="B51" s="19">
        <v>3058.8900000000008</v>
      </c>
      <c r="C51" s="140">
        <v>1254.9199999999998</v>
      </c>
      <c r="D51" s="247">
        <f t="shared" si="19"/>
        <v>1.5746738045523252E-2</v>
      </c>
      <c r="E51" s="215">
        <f t="shared" si="20"/>
        <v>6.4691910010961197E-3</v>
      </c>
      <c r="F51" s="52">
        <f t="shared" si="28"/>
        <v>-0.58974660742949259</v>
      </c>
      <c r="H51" s="19">
        <v>778.09299999999996</v>
      </c>
      <c r="I51" s="140">
        <v>283.19699999999995</v>
      </c>
      <c r="J51" s="247">
        <f t="shared" si="21"/>
        <v>1.677200692588161E-2</v>
      </c>
      <c r="K51" s="215">
        <f t="shared" si="22"/>
        <v>6.2456509342816461E-3</v>
      </c>
      <c r="L51" s="52">
        <f t="shared" si="29"/>
        <v>-0.63603708040041496</v>
      </c>
      <c r="N51" s="27">
        <f t="shared" ref="N51" si="33">(H51/B51)*10</f>
        <v>2.5437103001415542</v>
      </c>
      <c r="O51" s="152">
        <f t="shared" ref="O51" si="34">(I51/C51)*10</f>
        <v>2.256693653778727</v>
      </c>
      <c r="P51" s="52">
        <f t="shared" ref="P51" si="35">(O51-N51)/N51</f>
        <v>-0.11283385782840723</v>
      </c>
    </row>
    <row r="52" spans="1:16" ht="20.100000000000001" customHeight="1" x14ac:dyDescent="0.25">
      <c r="A52" s="38" t="s">
        <v>193</v>
      </c>
      <c r="B52" s="19">
        <v>1265.04</v>
      </c>
      <c r="C52" s="140">
        <v>752.53</v>
      </c>
      <c r="D52" s="247">
        <f t="shared" si="19"/>
        <v>6.5122490501811868E-3</v>
      </c>
      <c r="E52" s="215">
        <f t="shared" si="20"/>
        <v>3.8793391642932325E-3</v>
      </c>
      <c r="F52" s="52">
        <f t="shared" si="28"/>
        <v>-0.40513343451590467</v>
      </c>
      <c r="H52" s="19">
        <v>326.27999999999997</v>
      </c>
      <c r="I52" s="140">
        <v>174.63399999999999</v>
      </c>
      <c r="J52" s="247">
        <f t="shared" si="21"/>
        <v>7.0330544289392803E-3</v>
      </c>
      <c r="K52" s="215">
        <f t="shared" si="22"/>
        <v>3.8513932183509752E-3</v>
      </c>
      <c r="L52" s="52">
        <f t="shared" si="29"/>
        <v>-0.46477258796126025</v>
      </c>
      <c r="N52" s="27">
        <f t="shared" ref="N52:N53" si="36">(H52/B52)*10</f>
        <v>2.5792069815974195</v>
      </c>
      <c r="O52" s="152">
        <f t="shared" ref="O52:O53" si="37">(I52/C52)*10</f>
        <v>2.320625091358484</v>
      </c>
      <c r="P52" s="52">
        <f t="shared" ref="P52:P53" si="38">(O52-N52)/N52</f>
        <v>-0.10025635479583882</v>
      </c>
    </row>
    <row r="53" spans="1:16" ht="20.100000000000001" customHeight="1" x14ac:dyDescent="0.25">
      <c r="A53" s="38" t="s">
        <v>194</v>
      </c>
      <c r="B53" s="19">
        <v>1142.3700000000001</v>
      </c>
      <c r="C53" s="140">
        <v>610.95999999999992</v>
      </c>
      <c r="D53" s="247">
        <f t="shared" si="19"/>
        <v>5.8807610411176587E-3</v>
      </c>
      <c r="E53" s="215">
        <f t="shared" si="20"/>
        <v>3.1495369697109661E-3</v>
      </c>
      <c r="F53" s="52">
        <f t="shared" si="28"/>
        <v>-0.46518203384192525</v>
      </c>
      <c r="H53" s="19">
        <v>279.15199999999999</v>
      </c>
      <c r="I53" s="140">
        <v>152.21299999999997</v>
      </c>
      <c r="J53" s="247">
        <f t="shared" si="21"/>
        <v>6.0171975295674205E-3</v>
      </c>
      <c r="K53" s="215">
        <f t="shared" si="22"/>
        <v>3.3569185607891755E-3</v>
      </c>
      <c r="L53" s="52">
        <f t="shared" si="29"/>
        <v>-0.45473075600389762</v>
      </c>
      <c r="N53" s="27">
        <f t="shared" si="36"/>
        <v>2.4436215937043162</v>
      </c>
      <c r="O53" s="152">
        <f t="shared" si="37"/>
        <v>2.4913742307188684</v>
      </c>
      <c r="P53" s="52">
        <f t="shared" si="38"/>
        <v>1.9541747845730657E-2</v>
      </c>
    </row>
    <row r="54" spans="1:16" ht="20.100000000000001" customHeight="1" x14ac:dyDescent="0.25">
      <c r="A54" s="38" t="s">
        <v>196</v>
      </c>
      <c r="B54" s="19">
        <v>646.04000000000008</v>
      </c>
      <c r="C54" s="140">
        <v>333.15000000000009</v>
      </c>
      <c r="D54" s="247">
        <f t="shared" si="19"/>
        <v>3.3257235948104839E-3</v>
      </c>
      <c r="E54" s="215">
        <f t="shared" si="20"/>
        <v>1.7174090635380527E-3</v>
      </c>
      <c r="F54" s="52">
        <f t="shared" si="28"/>
        <v>-0.48431985635564351</v>
      </c>
      <c r="H54" s="19">
        <v>163.56300000000002</v>
      </c>
      <c r="I54" s="140">
        <v>111.349</v>
      </c>
      <c r="J54" s="247">
        <f t="shared" si="21"/>
        <v>3.5256450948896521E-3</v>
      </c>
      <c r="K54" s="215">
        <f t="shared" si="22"/>
        <v>2.4557003989495903E-3</v>
      </c>
      <c r="L54" s="52">
        <f t="shared" si="29"/>
        <v>-0.31922867641214703</v>
      </c>
      <c r="N54" s="27">
        <f t="shared" ref="N54" si="39">(H54/B54)*10</f>
        <v>2.531778218066993</v>
      </c>
      <c r="O54" s="152">
        <f t="shared" ref="O54" si="40">(I54/C54)*10</f>
        <v>3.3423082695482509</v>
      </c>
      <c r="P54" s="52">
        <f t="shared" ref="P54" si="41">(O54-N54)/N54</f>
        <v>0.32014259609994422</v>
      </c>
    </row>
    <row r="55" spans="1:16" ht="20.100000000000001" customHeight="1" x14ac:dyDescent="0.25">
      <c r="A55" s="38" t="s">
        <v>197</v>
      </c>
      <c r="B55" s="19">
        <v>87.100000000000023</v>
      </c>
      <c r="C55" s="140">
        <v>453.28999999999996</v>
      </c>
      <c r="D55" s="247">
        <f t="shared" si="19"/>
        <v>4.4837862223390685E-4</v>
      </c>
      <c r="E55" s="215">
        <f t="shared" si="20"/>
        <v>2.3367382692815958E-3</v>
      </c>
      <c r="F55" s="52">
        <f t="shared" si="28"/>
        <v>4.2042479908151531</v>
      </c>
      <c r="H55" s="19">
        <v>18.201000000000001</v>
      </c>
      <c r="I55" s="140">
        <v>100.15699999999998</v>
      </c>
      <c r="J55" s="247">
        <f t="shared" si="21"/>
        <v>3.9232752133481629E-4</v>
      </c>
      <c r="K55" s="215">
        <f t="shared" si="22"/>
        <v>2.2088710707558585E-3</v>
      </c>
      <c r="L55" s="52">
        <f t="shared" si="29"/>
        <v>4.50282951486182</v>
      </c>
      <c r="N55" s="27">
        <f t="shared" ref="N55" si="42">(H55/B55)*10</f>
        <v>2.0896670493685416</v>
      </c>
      <c r="O55" s="152">
        <f t="shared" ref="O55" si="43">(I55/C55)*10</f>
        <v>2.2095567958701934</v>
      </c>
      <c r="P55" s="52">
        <f t="shared" ref="P55" si="44">(O55-N55)/N55</f>
        <v>5.7372654910685501E-2</v>
      </c>
    </row>
    <row r="56" spans="1:16" ht="20.100000000000001" customHeight="1" x14ac:dyDescent="0.25">
      <c r="A56" s="38" t="s">
        <v>183</v>
      </c>
      <c r="B56" s="19">
        <v>537.19999999999993</v>
      </c>
      <c r="C56" s="140">
        <v>265.67</v>
      </c>
      <c r="D56" s="247">
        <f t="shared" si="19"/>
        <v>2.7654304921246229E-3</v>
      </c>
      <c r="E56" s="215">
        <f t="shared" si="20"/>
        <v>1.3695454477267129E-3</v>
      </c>
      <c r="F56" s="52">
        <f t="shared" ref="F56:F59" si="45">(C56-B56)/B56</f>
        <v>-0.50545420699925525</v>
      </c>
      <c r="H56" s="19">
        <v>195.376</v>
      </c>
      <c r="I56" s="140">
        <v>57.250000000000007</v>
      </c>
      <c r="J56" s="247">
        <f t="shared" si="21"/>
        <v>4.2113829904022338E-3</v>
      </c>
      <c r="K56" s="215">
        <f t="shared" si="22"/>
        <v>1.2625964116414522E-3</v>
      </c>
      <c r="L56" s="52">
        <f t="shared" ref="L56:L59" si="46">(I56-H56)/H56</f>
        <v>-0.70697526820080259</v>
      </c>
      <c r="N56" s="27">
        <f t="shared" si="23"/>
        <v>3.6369322412509315</v>
      </c>
      <c r="O56" s="152">
        <f t="shared" si="24"/>
        <v>2.1549290473143374</v>
      </c>
      <c r="P56" s="52">
        <f t="shared" ref="P56" si="47">(O56-N56)/N56</f>
        <v>-0.40748716105495975</v>
      </c>
    </row>
    <row r="57" spans="1:16" ht="20.100000000000001" customHeight="1" x14ac:dyDescent="0.25">
      <c r="A57" s="38" t="s">
        <v>191</v>
      </c>
      <c r="B57" s="19">
        <v>103.15999999999998</v>
      </c>
      <c r="C57" s="140">
        <v>75.789999999999978</v>
      </c>
      <c r="D57" s="247">
        <f t="shared" si="19"/>
        <v>5.3105325682720791E-4</v>
      </c>
      <c r="E57" s="215">
        <f t="shared" si="20"/>
        <v>3.9070218497838497E-4</v>
      </c>
      <c r="F57" s="52">
        <f t="shared" si="45"/>
        <v>-0.26531601395889887</v>
      </c>
      <c r="H57" s="19">
        <v>45.121000000000002</v>
      </c>
      <c r="I57" s="140">
        <v>27.352999999999994</v>
      </c>
      <c r="J57" s="247">
        <f t="shared" si="21"/>
        <v>9.7259546674074201E-4</v>
      </c>
      <c r="K57" s="215">
        <f t="shared" si="22"/>
        <v>6.0324540869220321E-4</v>
      </c>
      <c r="L57" s="52">
        <f t="shared" si="46"/>
        <v>-0.39378559872343272</v>
      </c>
      <c r="N57" s="27">
        <f t="shared" ref="N57:N59" si="48">(H57/B57)*10</f>
        <v>4.3738852268321065</v>
      </c>
      <c r="O57" s="152">
        <f t="shared" ref="O57:O59" si="49">(I57/C57)*10</f>
        <v>3.6090513260324588</v>
      </c>
      <c r="P57" s="52">
        <f t="shared" ref="P57:P59" si="50">(O57-N57)/N57</f>
        <v>-0.17486373353093157</v>
      </c>
    </row>
    <row r="58" spans="1:16" ht="20.100000000000001" customHeight="1" x14ac:dyDescent="0.25">
      <c r="A58" s="38" t="s">
        <v>189</v>
      </c>
      <c r="B58" s="19">
        <v>206.28</v>
      </c>
      <c r="C58" s="140">
        <v>87.399999999999991</v>
      </c>
      <c r="D58" s="247">
        <f t="shared" si="19"/>
        <v>1.0619005992469608E-3</v>
      </c>
      <c r="E58" s="215">
        <f t="shared" si="20"/>
        <v>4.5055246031284937E-4</v>
      </c>
      <c r="F58" s="52">
        <f t="shared" si="45"/>
        <v>-0.57630405274384333</v>
      </c>
      <c r="H58" s="19">
        <v>48.908000000000001</v>
      </c>
      <c r="I58" s="140">
        <v>24.611000000000001</v>
      </c>
      <c r="J58" s="247">
        <f t="shared" si="21"/>
        <v>1.0542252850636335E-3</v>
      </c>
      <c r="K58" s="215">
        <f t="shared" si="22"/>
        <v>5.4277310544817079E-4</v>
      </c>
      <c r="L58" s="52">
        <f t="shared" si="46"/>
        <v>-0.49678989122433959</v>
      </c>
      <c r="N58" s="27">
        <f t="shared" ref="N58" si="51">(H58/B58)*10</f>
        <v>2.3709521039363972</v>
      </c>
      <c r="O58" s="152">
        <f t="shared" ref="O58" si="52">(I58/C58)*10</f>
        <v>2.8159038901601834</v>
      </c>
      <c r="P58" s="52">
        <f t="shared" ref="P58" si="53">(O58-N58)/N58</f>
        <v>0.18766797755427048</v>
      </c>
    </row>
    <row r="59" spans="1:16" ht="20.100000000000001" customHeight="1" x14ac:dyDescent="0.25">
      <c r="A59" s="38" t="s">
        <v>221</v>
      </c>
      <c r="B59" s="19">
        <v>21.62</v>
      </c>
      <c r="C59" s="140">
        <v>66.47</v>
      </c>
      <c r="D59" s="247">
        <f t="shared" si="19"/>
        <v>1.1129673722958741E-4</v>
      </c>
      <c r="E59" s="215">
        <f t="shared" si="20"/>
        <v>3.4265700271161442E-4</v>
      </c>
      <c r="F59" s="52">
        <f t="shared" si="45"/>
        <v>2.0744680851063828</v>
      </c>
      <c r="H59" s="19">
        <v>11.722000000000001</v>
      </c>
      <c r="I59" s="140">
        <v>22.882999999999999</v>
      </c>
      <c r="J59" s="247">
        <f t="shared" si="21"/>
        <v>2.5267090847133216E-4</v>
      </c>
      <c r="K59" s="215">
        <f t="shared" si="22"/>
        <v>5.0466364519810211E-4</v>
      </c>
      <c r="L59" s="52">
        <f t="shared" si="46"/>
        <v>0.95214127282033756</v>
      </c>
      <c r="N59" s="27">
        <f t="shared" si="48"/>
        <v>5.4218316373728035</v>
      </c>
      <c r="O59" s="152">
        <f t="shared" si="49"/>
        <v>3.4426056867759893</v>
      </c>
      <c r="P59" s="52">
        <f t="shared" si="50"/>
        <v>-0.36504747527642994</v>
      </c>
    </row>
    <row r="60" spans="1:16" ht="20.100000000000001" customHeight="1" x14ac:dyDescent="0.25">
      <c r="A60" s="38" t="s">
        <v>195</v>
      </c>
      <c r="B60" s="19">
        <v>52.980000000000018</v>
      </c>
      <c r="C60" s="140">
        <v>51.910000000000004</v>
      </c>
      <c r="D60" s="247">
        <f t="shared" si="19"/>
        <v>2.7273363267453943E-4</v>
      </c>
      <c r="E60" s="215">
        <f t="shared" si="20"/>
        <v>2.6759929307597271E-4</v>
      </c>
      <c r="F60" s="52">
        <f t="shared" ref="F60:F61" si="54">(C60-B60)/B60</f>
        <v>-2.0196300490751492E-2</v>
      </c>
      <c r="H60" s="19">
        <v>15.120999999999997</v>
      </c>
      <c r="I60" s="140">
        <v>15.770999999999999</v>
      </c>
      <c r="J60" s="247">
        <f t="shared" si="21"/>
        <v>3.2593728092433137E-4</v>
      </c>
      <c r="K60" s="215">
        <f t="shared" si="22"/>
        <v>3.4781498703925485E-4</v>
      </c>
      <c r="L60" s="52">
        <f t="shared" ref="L60:L61" si="55">(I60-H60)/H60</f>
        <v>4.2986574961973563E-2</v>
      </c>
      <c r="N60" s="27">
        <f t="shared" ref="N60:N61" si="56">(H60/B60)*10</f>
        <v>2.8540958852397114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155.65999999988708</v>
      </c>
      <c r="C61" s="140">
        <f>C62-SUM(C39:C60)</f>
        <v>71.959999999991851</v>
      </c>
      <c r="D61" s="247">
        <f t="shared" si="19"/>
        <v>8.0131591661170248E-4</v>
      </c>
      <c r="E61" s="215">
        <f t="shared" si="20"/>
        <v>3.7095829569918731E-4</v>
      </c>
      <c r="F61" s="52">
        <f t="shared" si="54"/>
        <v>-0.53771039444915802</v>
      </c>
      <c r="H61" s="19">
        <f>H62-SUM(H39:H60)</f>
        <v>41.307999999997264</v>
      </c>
      <c r="I61" s="140">
        <f>I62-SUM(I39:I60)</f>
        <v>22.290000000000873</v>
      </c>
      <c r="J61" s="247">
        <f t="shared" si="21"/>
        <v>8.9040521132341724E-4</v>
      </c>
      <c r="K61" s="215">
        <f t="shared" si="22"/>
        <v>4.9158557232295314E-4</v>
      </c>
      <c r="L61" s="52">
        <f t="shared" si="55"/>
        <v>-0.46039508085595165</v>
      </c>
      <c r="N61" s="27">
        <f t="shared" si="56"/>
        <v>2.6537324938987044</v>
      </c>
      <c r="O61" s="152">
        <f t="shared" ref="O61" si="58">(I61/C61)*10</f>
        <v>3.0975541967764588</v>
      </c>
      <c r="P61" s="52">
        <f t="shared" si="57"/>
        <v>0.16724432620777022</v>
      </c>
    </row>
    <row r="62" spans="1:16" ht="26.25" customHeight="1" thickBot="1" x14ac:dyDescent="0.3">
      <c r="A62" s="12" t="s">
        <v>18</v>
      </c>
      <c r="B62" s="17">
        <v>194255.47</v>
      </c>
      <c r="C62" s="145">
        <v>193984.07</v>
      </c>
      <c r="D62" s="253">
        <f>SUM(D39:D61)</f>
        <v>0.99999999999999967</v>
      </c>
      <c r="E62" s="254">
        <f>SUM(E39:E61)</f>
        <v>1.0000000000000002</v>
      </c>
      <c r="F62" s="57">
        <f t="shared" si="25"/>
        <v>-1.3971292545841524E-3</v>
      </c>
      <c r="G62" s="1"/>
      <c r="H62" s="17">
        <v>46392.361000000004</v>
      </c>
      <c r="I62" s="145">
        <v>45343.072</v>
      </c>
      <c r="J62" s="253">
        <f>SUM(J39:J61)</f>
        <v>0.99999999999999978</v>
      </c>
      <c r="K62" s="254">
        <f>SUM(K39:K61)</f>
        <v>0.99999999999999989</v>
      </c>
      <c r="L62" s="57">
        <f t="shared" si="26"/>
        <v>-2.2617710704570613E-2</v>
      </c>
      <c r="M62" s="1"/>
      <c r="N62" s="29">
        <f t="shared" si="23"/>
        <v>2.3882138814417946</v>
      </c>
      <c r="O62" s="146">
        <f t="shared" si="24"/>
        <v>2.3374636896730747</v>
      </c>
      <c r="P62" s="57">
        <f t="shared" si="8"/>
        <v>-2.1250270825023988E-2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165</v>
      </c>
      <c r="B68" s="39">
        <v>70828.34</v>
      </c>
      <c r="C68" s="147">
        <v>82755.199999999997</v>
      </c>
      <c r="D68" s="247">
        <f>B68/$B$96</f>
        <v>0.23510728253494009</v>
      </c>
      <c r="E68" s="246">
        <f>C68/$C$96</f>
        <v>0.25305517014421619</v>
      </c>
      <c r="F68" s="61">
        <f t="shared" ref="F68:F76" si="59">(C68-B68)/B68</f>
        <v>0.16839107057994018</v>
      </c>
      <c r="H68" s="19">
        <v>18504.708999999999</v>
      </c>
      <c r="I68" s="147">
        <v>21145.401000000005</v>
      </c>
      <c r="J68" s="261">
        <f>H68/$H$96</f>
        <v>0.23039074673460944</v>
      </c>
      <c r="K68" s="246">
        <f>I68/$I$96</f>
        <v>0.24311489987839888</v>
      </c>
      <c r="L68" s="61">
        <f t="shared" ref="L68:L76" si="60">(I68-H68)/H68</f>
        <v>0.14270378420973853</v>
      </c>
      <c r="N68" s="41">
        <f t="shared" ref="N68:N96" si="61">(H68/B68)*10</f>
        <v>2.6126136797784616</v>
      </c>
      <c r="O68" s="149">
        <f t="shared" ref="O68:O96" si="62">(I68/C68)*10</f>
        <v>2.5551749013959251</v>
      </c>
      <c r="P68" s="61">
        <f t="shared" si="8"/>
        <v>-2.1985178607580088E-2</v>
      </c>
    </row>
    <row r="69" spans="1:16" ht="20.100000000000001" customHeight="1" x14ac:dyDescent="0.25">
      <c r="A69" s="38" t="s">
        <v>168</v>
      </c>
      <c r="B69" s="19">
        <v>50787.50999999998</v>
      </c>
      <c r="C69" s="140">
        <v>53351.080000000024</v>
      </c>
      <c r="D69" s="247">
        <f t="shared" ref="D69:D95" si="63">B69/$B$96</f>
        <v>0.16858383893814385</v>
      </c>
      <c r="E69" s="215">
        <f t="shared" ref="E69:E95" si="64">C69/$C$96</f>
        <v>0.163141006568502</v>
      </c>
      <c r="F69" s="52">
        <f t="shared" si="59"/>
        <v>5.047638681242779E-2</v>
      </c>
      <c r="H69" s="19">
        <v>12717.172</v>
      </c>
      <c r="I69" s="140">
        <v>13632.744000000002</v>
      </c>
      <c r="J69" s="262">
        <f t="shared" ref="J69:J95" si="65">H69/$H$96</f>
        <v>0.15833368433042999</v>
      </c>
      <c r="K69" s="215">
        <f t="shared" ref="K69:K96" si="66">I69/$I$96</f>
        <v>0.1567396708451092</v>
      </c>
      <c r="L69" s="52">
        <f t="shared" si="60"/>
        <v>7.1994937239191384E-2</v>
      </c>
      <c r="N69" s="40">
        <f t="shared" si="61"/>
        <v>2.5039959627869148</v>
      </c>
      <c r="O69" s="143">
        <f t="shared" si="62"/>
        <v>2.5552892275095456</v>
      </c>
      <c r="P69" s="52">
        <f t="shared" si="8"/>
        <v>2.0484563667403841E-2</v>
      </c>
    </row>
    <row r="70" spans="1:16" ht="20.100000000000001" customHeight="1" x14ac:dyDescent="0.25">
      <c r="A70" s="38" t="s">
        <v>166</v>
      </c>
      <c r="B70" s="19">
        <v>55264.739999999991</v>
      </c>
      <c r="C70" s="140">
        <v>49683.990000000005</v>
      </c>
      <c r="D70" s="247">
        <f t="shared" si="63"/>
        <v>0.18344553665100727</v>
      </c>
      <c r="E70" s="215">
        <f t="shared" si="64"/>
        <v>0.15192749872991107</v>
      </c>
      <c r="F70" s="52">
        <f t="shared" si="59"/>
        <v>-0.10098210902647849</v>
      </c>
      <c r="H70" s="19">
        <v>14335.303000000002</v>
      </c>
      <c r="I70" s="140">
        <v>12939.219999999998</v>
      </c>
      <c r="J70" s="262">
        <f t="shared" si="65"/>
        <v>0.17848003785614178</v>
      </c>
      <c r="K70" s="215">
        <f t="shared" si="66"/>
        <v>0.14876602126413091</v>
      </c>
      <c r="L70" s="52">
        <f t="shared" si="60"/>
        <v>-9.7387756645255702E-2</v>
      </c>
      <c r="N70" s="40">
        <f t="shared" si="61"/>
        <v>2.5939329489291008</v>
      </c>
      <c r="O70" s="143">
        <f t="shared" si="62"/>
        <v>2.6043037203735038</v>
      </c>
      <c r="P70" s="52">
        <f t="shared" si="8"/>
        <v>3.9980877102796988E-3</v>
      </c>
    </row>
    <row r="71" spans="1:16" ht="20.100000000000001" customHeight="1" x14ac:dyDescent="0.25">
      <c r="A71" s="38" t="s">
        <v>170</v>
      </c>
      <c r="B71" s="19">
        <v>23707.89</v>
      </c>
      <c r="C71" s="140">
        <v>25937.559999999998</v>
      </c>
      <c r="D71" s="247">
        <f t="shared" si="63"/>
        <v>7.8695866549142346E-2</v>
      </c>
      <c r="E71" s="215">
        <f t="shared" si="64"/>
        <v>7.9313851684556569E-2</v>
      </c>
      <c r="F71" s="52">
        <f t="shared" si="59"/>
        <v>9.4047593438302532E-2</v>
      </c>
      <c r="H71" s="19">
        <v>6968.0760000000018</v>
      </c>
      <c r="I71" s="140">
        <v>8196.9440000000013</v>
      </c>
      <c r="J71" s="262">
        <f t="shared" si="65"/>
        <v>8.675522716642077E-2</v>
      </c>
      <c r="K71" s="215">
        <f t="shared" si="66"/>
        <v>9.4242678106167974E-2</v>
      </c>
      <c r="L71" s="52">
        <f t="shared" si="60"/>
        <v>0.17635685948316282</v>
      </c>
      <c r="N71" s="40">
        <f t="shared" si="61"/>
        <v>2.9391379831777531</v>
      </c>
      <c r="O71" s="143">
        <f t="shared" si="62"/>
        <v>3.1602602557835051</v>
      </c>
      <c r="P71" s="52">
        <f t="shared" si="8"/>
        <v>7.5233716100214468E-2</v>
      </c>
    </row>
    <row r="72" spans="1:16" ht="20.100000000000001" customHeight="1" x14ac:dyDescent="0.25">
      <c r="A72" s="38" t="s">
        <v>178</v>
      </c>
      <c r="B72" s="19">
        <v>13656.8</v>
      </c>
      <c r="C72" s="140">
        <v>12157.719999999998</v>
      </c>
      <c r="D72" s="247">
        <f t="shared" si="63"/>
        <v>4.5332322289681926E-2</v>
      </c>
      <c r="E72" s="215">
        <f t="shared" si="64"/>
        <v>3.7176804637844382E-2</v>
      </c>
      <c r="F72" s="52">
        <f t="shared" si="59"/>
        <v>-0.10976802764922983</v>
      </c>
      <c r="H72" s="19">
        <v>4592.5390000000016</v>
      </c>
      <c r="I72" s="140">
        <v>4234.0440000000008</v>
      </c>
      <c r="J72" s="262">
        <f t="shared" si="65"/>
        <v>5.7178877528839656E-2</v>
      </c>
      <c r="K72" s="215">
        <f t="shared" si="66"/>
        <v>4.8680050245475857E-2</v>
      </c>
      <c r="L72" s="52">
        <f t="shared" si="60"/>
        <v>-7.806030607470088E-2</v>
      </c>
      <c r="N72" s="40">
        <f t="shared" si="61"/>
        <v>3.3628221838205157</v>
      </c>
      <c r="O72" s="143">
        <f t="shared" si="62"/>
        <v>3.4825970658972256</v>
      </c>
      <c r="P72" s="52">
        <f t="shared" ref="P72:P76" si="67">(O72-N72)/N72</f>
        <v>3.5617370033117011E-2</v>
      </c>
    </row>
    <row r="73" spans="1:16" ht="20.100000000000001" customHeight="1" x14ac:dyDescent="0.25">
      <c r="A73" s="38" t="s">
        <v>175</v>
      </c>
      <c r="B73" s="19">
        <v>10545.560000000001</v>
      </c>
      <c r="C73" s="140">
        <v>19562.199999999997</v>
      </c>
      <c r="D73" s="247">
        <f t="shared" si="63"/>
        <v>3.5004885818433175E-2</v>
      </c>
      <c r="E73" s="215">
        <f t="shared" si="64"/>
        <v>5.9818789023471458E-2</v>
      </c>
      <c r="F73" s="52">
        <f t="shared" si="59"/>
        <v>0.85501765671998398</v>
      </c>
      <c r="H73" s="19">
        <v>2353.0149999999994</v>
      </c>
      <c r="I73" s="140">
        <v>4164.0709999999999</v>
      </c>
      <c r="J73" s="262">
        <f t="shared" si="65"/>
        <v>2.9295942072244254E-2</v>
      </c>
      <c r="K73" s="215">
        <f t="shared" si="66"/>
        <v>4.7875550066491718E-2</v>
      </c>
      <c r="L73" s="52">
        <f t="shared" si="60"/>
        <v>0.76967465145781089</v>
      </c>
      <c r="N73" s="40">
        <f t="shared" ref="N73" si="68">(H73/B73)*10</f>
        <v>2.2312850147360588</v>
      </c>
      <c r="O73" s="143">
        <f t="shared" ref="O73" si="69">(I73/C73)*10</f>
        <v>2.1286312377953402</v>
      </c>
      <c r="P73" s="52">
        <f t="shared" ref="P73" si="70">(O73-N73)/N73</f>
        <v>-4.6006573011857725E-2</v>
      </c>
    </row>
    <row r="74" spans="1:16" ht="20.100000000000001" customHeight="1" x14ac:dyDescent="0.25">
      <c r="A74" s="38" t="s">
        <v>182</v>
      </c>
      <c r="B74" s="19">
        <v>15172.419999999998</v>
      </c>
      <c r="C74" s="140">
        <v>14969.459999999995</v>
      </c>
      <c r="D74" s="247">
        <f t="shared" si="63"/>
        <v>5.036326469996015E-2</v>
      </c>
      <c r="E74" s="215">
        <f t="shared" si="64"/>
        <v>4.5774757927804388E-2</v>
      </c>
      <c r="F74" s="52">
        <f t="shared" si="59"/>
        <v>-1.3376903618539613E-2</v>
      </c>
      <c r="H74" s="19">
        <v>3527.8920000000007</v>
      </c>
      <c r="I74" s="140">
        <v>3436.3090000000002</v>
      </c>
      <c r="J74" s="262">
        <f t="shared" si="65"/>
        <v>4.3923612756031717E-2</v>
      </c>
      <c r="K74" s="215">
        <f t="shared" si="66"/>
        <v>3.9508256120857711E-2</v>
      </c>
      <c r="L74" s="52">
        <f t="shared" si="60"/>
        <v>-2.5959694911295617E-2</v>
      </c>
      <c r="N74" s="40">
        <f t="shared" si="61"/>
        <v>2.3252005942361214</v>
      </c>
      <c r="O74" s="143">
        <f t="shared" si="62"/>
        <v>2.2955463991353069</v>
      </c>
      <c r="P74" s="52">
        <f t="shared" si="67"/>
        <v>-1.2753392190903214E-2</v>
      </c>
    </row>
    <row r="75" spans="1:16" ht="20.100000000000001" customHeight="1" x14ac:dyDescent="0.25">
      <c r="A75" s="38" t="s">
        <v>169</v>
      </c>
      <c r="B75" s="19">
        <v>11281.339999999998</v>
      </c>
      <c r="C75" s="140">
        <v>11386.170000000004</v>
      </c>
      <c r="D75" s="247">
        <f t="shared" si="63"/>
        <v>3.744723073776289E-2</v>
      </c>
      <c r="E75" s="215">
        <f t="shared" si="64"/>
        <v>3.4817500128583714E-2</v>
      </c>
      <c r="F75" s="52">
        <f t="shared" si="59"/>
        <v>9.2923358395372718E-3</v>
      </c>
      <c r="H75" s="19">
        <v>3147.808</v>
      </c>
      <c r="I75" s="140">
        <v>3031.0079999999998</v>
      </c>
      <c r="J75" s="262">
        <f t="shared" si="65"/>
        <v>3.9191420718757454E-2</v>
      </c>
      <c r="K75" s="215">
        <f t="shared" si="66"/>
        <v>3.4848391215216296E-2</v>
      </c>
      <c r="L75" s="52">
        <f t="shared" si="60"/>
        <v>-3.710518557675696E-2</v>
      </c>
      <c r="N75" s="40">
        <f t="shared" si="61"/>
        <v>2.7902784598283543</v>
      </c>
      <c r="O75" s="143">
        <f t="shared" si="62"/>
        <v>2.6620083838551496</v>
      </c>
      <c r="P75" s="52">
        <f t="shared" si="67"/>
        <v>-4.5970349490170717E-2</v>
      </c>
    </row>
    <row r="76" spans="1:16" ht="20.100000000000001" customHeight="1" x14ac:dyDescent="0.25">
      <c r="A76" s="38" t="s">
        <v>201</v>
      </c>
      <c r="B76" s="19">
        <v>8057.3999999999987</v>
      </c>
      <c r="C76" s="140">
        <v>10160.979999999998</v>
      </c>
      <c r="D76" s="247">
        <f t="shared" si="63"/>
        <v>2.6745698378601364E-2</v>
      </c>
      <c r="E76" s="215">
        <f t="shared" si="64"/>
        <v>3.1071020585195581E-2</v>
      </c>
      <c r="F76" s="52">
        <f t="shared" si="59"/>
        <v>0.26107429195522119</v>
      </c>
      <c r="H76" s="19">
        <v>1734.6800000000003</v>
      </c>
      <c r="I76" s="140">
        <v>2225.7469999999998</v>
      </c>
      <c r="J76" s="262">
        <f t="shared" si="65"/>
        <v>2.1597433417925804E-2</v>
      </c>
      <c r="K76" s="215">
        <f t="shared" si="66"/>
        <v>2.5590068453166082E-2</v>
      </c>
      <c r="L76" s="52">
        <f t="shared" si="60"/>
        <v>0.2830879470565173</v>
      </c>
      <c r="N76" s="40">
        <f t="shared" si="61"/>
        <v>2.152902921537966</v>
      </c>
      <c r="O76" s="143">
        <f t="shared" si="62"/>
        <v>2.1904845792433409</v>
      </c>
      <c r="P76" s="52">
        <f t="shared" si="67"/>
        <v>1.7456271404252526E-2</v>
      </c>
    </row>
    <row r="77" spans="1:16" ht="20.100000000000001" customHeight="1" x14ac:dyDescent="0.25">
      <c r="A77" s="38" t="s">
        <v>208</v>
      </c>
      <c r="B77" s="19">
        <v>4327.6200000000008</v>
      </c>
      <c r="C77" s="140">
        <v>4632.8399999999992</v>
      </c>
      <c r="D77" s="247">
        <f t="shared" si="63"/>
        <v>1.4365082932112453E-2</v>
      </c>
      <c r="E77" s="215">
        <f t="shared" si="64"/>
        <v>1.4166651937895508E-2</v>
      </c>
      <c r="F77" s="52">
        <f t="shared" ref="F77:F80" si="71">(C77-B77)/B77</f>
        <v>7.0528373563297692E-2</v>
      </c>
      <c r="H77" s="19">
        <v>1407.2280000000001</v>
      </c>
      <c r="I77" s="140">
        <v>1528.999</v>
      </c>
      <c r="J77" s="262">
        <f t="shared" si="65"/>
        <v>1.7520530030807349E-2</v>
      </c>
      <c r="K77" s="215">
        <f t="shared" si="66"/>
        <v>1.7579351595137491E-2</v>
      </c>
      <c r="L77" s="52">
        <f t="shared" ref="L77:L80" si="72">(I77-H77)/H77</f>
        <v>8.6532530620482218E-2</v>
      </c>
      <c r="N77" s="40">
        <f t="shared" si="61"/>
        <v>3.2517365203044624</v>
      </c>
      <c r="O77" s="143">
        <f t="shared" si="62"/>
        <v>3.30034924581898</v>
      </c>
      <c r="P77" s="52">
        <f t="shared" ref="P77:P80" si="73">(O77-N77)/N77</f>
        <v>1.4949773824223012E-2</v>
      </c>
    </row>
    <row r="78" spans="1:16" ht="20.100000000000001" customHeight="1" x14ac:dyDescent="0.25">
      <c r="A78" s="38" t="s">
        <v>206</v>
      </c>
      <c r="B78" s="19">
        <v>2070.0000000000005</v>
      </c>
      <c r="C78" s="140">
        <v>2906.4100000000003</v>
      </c>
      <c r="D78" s="247">
        <f t="shared" si="63"/>
        <v>6.8711489616631724E-3</v>
      </c>
      <c r="E78" s="215">
        <f t="shared" si="64"/>
        <v>8.8874424454155332E-3</v>
      </c>
      <c r="F78" s="52">
        <f t="shared" si="71"/>
        <v>0.40406280193236699</v>
      </c>
      <c r="H78" s="19">
        <v>691.34899999999982</v>
      </c>
      <c r="I78" s="140">
        <v>1384.3719999999996</v>
      </c>
      <c r="J78" s="262">
        <f t="shared" si="65"/>
        <v>8.6075610464463655E-3</v>
      </c>
      <c r="K78" s="215">
        <f t="shared" si="66"/>
        <v>1.5916532402221108E-2</v>
      </c>
      <c r="L78" s="52">
        <f t="shared" si="72"/>
        <v>1.0024213530358761</v>
      </c>
      <c r="N78" s="40">
        <f t="shared" si="61"/>
        <v>3.3398502415458919</v>
      </c>
      <c r="O78" s="143">
        <f t="shared" si="62"/>
        <v>4.7631683072931876</v>
      </c>
      <c r="P78" s="52">
        <f t="shared" si="73"/>
        <v>0.42616224166042094</v>
      </c>
    </row>
    <row r="79" spans="1:16" ht="20.100000000000001" customHeight="1" x14ac:dyDescent="0.25">
      <c r="A79" s="38" t="s">
        <v>181</v>
      </c>
      <c r="B79" s="19">
        <v>3561.9400000000005</v>
      </c>
      <c r="C79" s="140">
        <v>3510.6699999999996</v>
      </c>
      <c r="D79" s="247">
        <f t="shared" si="63"/>
        <v>1.1823488083336482E-2</v>
      </c>
      <c r="E79" s="215">
        <f t="shared" si="64"/>
        <v>1.0735194817608989E-2</v>
      </c>
      <c r="F79" s="52">
        <f t="shared" si="71"/>
        <v>-1.4393841558252213E-2</v>
      </c>
      <c r="H79" s="19">
        <v>1403.0819999999999</v>
      </c>
      <c r="I79" s="140">
        <v>1278.5409999999999</v>
      </c>
      <c r="J79" s="262">
        <f t="shared" si="65"/>
        <v>1.7468910735634332E-2</v>
      </c>
      <c r="K79" s="215">
        <f t="shared" si="66"/>
        <v>1.4699762241701064E-2</v>
      </c>
      <c r="L79" s="52">
        <f t="shared" si="72"/>
        <v>-8.8762452942878572E-2</v>
      </c>
      <c r="N79" s="40">
        <f t="shared" si="61"/>
        <v>3.9390949875629566</v>
      </c>
      <c r="O79" s="143">
        <f t="shared" si="62"/>
        <v>3.6418717794609008</v>
      </c>
      <c r="P79" s="52">
        <f t="shared" si="73"/>
        <v>-7.5454694299195407E-2</v>
      </c>
    </row>
    <row r="80" spans="1:16" ht="20.100000000000001" customHeight="1" x14ac:dyDescent="0.25">
      <c r="A80" s="38" t="s">
        <v>199</v>
      </c>
      <c r="B80" s="19">
        <v>3340.3500000000004</v>
      </c>
      <c r="C80" s="140">
        <v>5003.0600000000004</v>
      </c>
      <c r="D80" s="247">
        <f t="shared" si="63"/>
        <v>1.1087943204875156E-2</v>
      </c>
      <c r="E80" s="215">
        <f t="shared" si="64"/>
        <v>1.5298738925671407E-2</v>
      </c>
      <c r="F80" s="52">
        <f t="shared" si="71"/>
        <v>0.4977652042450641</v>
      </c>
      <c r="H80" s="19">
        <v>829.33900000000006</v>
      </c>
      <c r="I80" s="140">
        <v>1190.2980000000002</v>
      </c>
      <c r="J80" s="262">
        <f t="shared" si="65"/>
        <v>1.0325589638082625E-2</v>
      </c>
      <c r="K80" s="215">
        <f t="shared" si="66"/>
        <v>1.368520649456865E-2</v>
      </c>
      <c r="L80" s="52">
        <f t="shared" si="72"/>
        <v>0.43523697788238602</v>
      </c>
      <c r="N80" s="40">
        <f t="shared" si="61"/>
        <v>2.4827907255227744</v>
      </c>
      <c r="O80" s="143">
        <f t="shared" si="62"/>
        <v>2.3791399663405999</v>
      </c>
      <c r="P80" s="52">
        <f t="shared" si="73"/>
        <v>-4.1747682604360403E-2</v>
      </c>
    </row>
    <row r="81" spans="1:16" ht="20.100000000000001" customHeight="1" x14ac:dyDescent="0.25">
      <c r="A81" s="38" t="s">
        <v>205</v>
      </c>
      <c r="B81" s="19">
        <v>2806.9299999999994</v>
      </c>
      <c r="C81" s="140">
        <v>3885.5799999999995</v>
      </c>
      <c r="D81" s="247">
        <f t="shared" si="63"/>
        <v>9.317311185971594E-3</v>
      </c>
      <c r="E81" s="215">
        <f t="shared" si="64"/>
        <v>1.188162324553579E-2</v>
      </c>
      <c r="F81" s="52">
        <f t="shared" ref="F81:F94" si="74">(C81-B81)/B81</f>
        <v>0.38428104726516171</v>
      </c>
      <c r="H81" s="19">
        <v>819.51099999999997</v>
      </c>
      <c r="I81" s="140">
        <v>1104.124</v>
      </c>
      <c r="J81" s="262">
        <f t="shared" si="65"/>
        <v>1.020322725676078E-2</v>
      </c>
      <c r="K81" s="215">
        <f t="shared" si="66"/>
        <v>1.269443864948871E-2</v>
      </c>
      <c r="L81" s="52">
        <f t="shared" ref="L81:L94" si="75">(I81-H81)/H81</f>
        <v>0.34729613147352517</v>
      </c>
      <c r="N81" s="40">
        <f t="shared" si="61"/>
        <v>2.919598992493579</v>
      </c>
      <c r="O81" s="143">
        <f t="shared" si="62"/>
        <v>2.8415937903736381</v>
      </c>
      <c r="P81" s="52">
        <f t="shared" ref="P81:P87" si="76">(O81-N81)/N81</f>
        <v>-2.6717779503450913E-2</v>
      </c>
    </row>
    <row r="82" spans="1:16" ht="20.100000000000001" customHeight="1" x14ac:dyDescent="0.25">
      <c r="A82" s="38" t="s">
        <v>187</v>
      </c>
      <c r="B82" s="19">
        <v>2497.12</v>
      </c>
      <c r="C82" s="140">
        <v>4653.6799999999994</v>
      </c>
      <c r="D82" s="247">
        <f t="shared" si="63"/>
        <v>8.2889292247093401E-3</v>
      </c>
      <c r="E82" s="215">
        <f t="shared" si="64"/>
        <v>1.4230378081337921E-2</v>
      </c>
      <c r="F82" s="52">
        <f t="shared" si="74"/>
        <v>0.86361888896008188</v>
      </c>
      <c r="H82" s="19">
        <v>590.06699999999989</v>
      </c>
      <c r="I82" s="140">
        <v>1044.942</v>
      </c>
      <c r="J82" s="262">
        <f t="shared" si="65"/>
        <v>7.3465611782087886E-3</v>
      </c>
      <c r="K82" s="215">
        <f t="shared" si="66"/>
        <v>1.2014005774056204E-2</v>
      </c>
      <c r="L82" s="52">
        <f t="shared" si="75"/>
        <v>0.77088703486214305</v>
      </c>
      <c r="N82" s="40">
        <f t="shared" si="61"/>
        <v>2.3629901646696991</v>
      </c>
      <c r="O82" s="143">
        <f t="shared" si="62"/>
        <v>2.245410084062506</v>
      </c>
      <c r="P82" s="52">
        <f t="shared" si="76"/>
        <v>-4.9759022430645033E-2</v>
      </c>
    </row>
    <row r="83" spans="1:16" ht="20.100000000000001" customHeight="1" x14ac:dyDescent="0.25">
      <c r="A83" s="38" t="s">
        <v>180</v>
      </c>
      <c r="B83" s="19">
        <v>452.24000000000007</v>
      </c>
      <c r="C83" s="140">
        <v>493.15000000000009</v>
      </c>
      <c r="D83" s="247">
        <f t="shared" si="63"/>
        <v>1.5011634813635521E-3</v>
      </c>
      <c r="E83" s="215">
        <f t="shared" si="64"/>
        <v>1.507991729300639E-3</v>
      </c>
      <c r="F83" s="52">
        <f t="shared" si="74"/>
        <v>9.0460817265168983E-2</v>
      </c>
      <c r="H83" s="19">
        <v>859.70699999999999</v>
      </c>
      <c r="I83" s="140">
        <v>938.47699999999998</v>
      </c>
      <c r="J83" s="262">
        <f t="shared" si="65"/>
        <v>1.0703682922167048E-2</v>
      </c>
      <c r="K83" s="215">
        <f t="shared" si="66"/>
        <v>1.0789946328905283E-2</v>
      </c>
      <c r="L83" s="52">
        <f t="shared" si="75"/>
        <v>9.1624239421105078E-2</v>
      </c>
      <c r="N83" s="40">
        <f t="shared" si="61"/>
        <v>19.009972580930476</v>
      </c>
      <c r="O83" s="143">
        <f t="shared" si="62"/>
        <v>19.03025448646456</v>
      </c>
      <c r="P83" s="52">
        <f t="shared" si="76"/>
        <v>1.0669087210798702E-3</v>
      </c>
    </row>
    <row r="84" spans="1:16" ht="20.100000000000001" customHeight="1" x14ac:dyDescent="0.25">
      <c r="A84" s="38" t="s">
        <v>204</v>
      </c>
      <c r="B84" s="19">
        <v>2086.98</v>
      </c>
      <c r="C84" s="140">
        <v>2249.8900000000003</v>
      </c>
      <c r="D84" s="247">
        <f t="shared" si="63"/>
        <v>6.9275122995226101E-3</v>
      </c>
      <c r="E84" s="215">
        <f t="shared" si="64"/>
        <v>6.8798854543976771E-3</v>
      </c>
      <c r="F84" s="52">
        <f t="shared" si="74"/>
        <v>7.8060163489827555E-2</v>
      </c>
      <c r="H84" s="19">
        <v>532.91899999999998</v>
      </c>
      <c r="I84" s="140">
        <v>590.96100000000001</v>
      </c>
      <c r="J84" s="262">
        <f t="shared" si="65"/>
        <v>6.6350465905225166E-3</v>
      </c>
      <c r="K84" s="215">
        <f t="shared" si="66"/>
        <v>6.7944525784608412E-3</v>
      </c>
      <c r="L84" s="52">
        <f t="shared" si="75"/>
        <v>0.10891336206815676</v>
      </c>
      <c r="N84" s="40">
        <f t="shared" ref="N84" si="77">(H84/B84)*10</f>
        <v>2.5535414809916723</v>
      </c>
      <c r="O84" s="143">
        <f t="shared" ref="O84" si="78">(I84/C84)*10</f>
        <v>2.6266217459520242</v>
      </c>
      <c r="P84" s="52">
        <f t="shared" ref="P84" si="79">(O84-N84)/N84</f>
        <v>2.8619180657277227E-2</v>
      </c>
    </row>
    <row r="85" spans="1:16" ht="20.100000000000001" customHeight="1" x14ac:dyDescent="0.25">
      <c r="A85" s="38" t="s">
        <v>215</v>
      </c>
      <c r="B85" s="19">
        <v>2217.8700000000003</v>
      </c>
      <c r="C85" s="140">
        <v>2026.1900000000003</v>
      </c>
      <c r="D85" s="247">
        <f t="shared" si="63"/>
        <v>7.3619879940115453E-3</v>
      </c>
      <c r="E85" s="215">
        <f t="shared" si="64"/>
        <v>6.1958385115921354E-3</v>
      </c>
      <c r="F85" s="52">
        <f t="shared" si="74"/>
        <v>-8.6425263879307643E-2</v>
      </c>
      <c r="H85" s="19">
        <v>489.37900000000002</v>
      </c>
      <c r="I85" s="140">
        <v>465.43000000000006</v>
      </c>
      <c r="J85" s="262">
        <f t="shared" si="65"/>
        <v>6.0929568385126422E-3</v>
      </c>
      <c r="K85" s="215">
        <f t="shared" si="66"/>
        <v>5.3511857188427488E-3</v>
      </c>
      <c r="L85" s="52">
        <f t="shared" si="75"/>
        <v>-4.8937531034229001E-2</v>
      </c>
      <c r="N85" s="40">
        <f t="shared" si="61"/>
        <v>2.2065269830963938</v>
      </c>
      <c r="O85" s="143">
        <f t="shared" si="62"/>
        <v>2.2970698700516734</v>
      </c>
      <c r="P85" s="52">
        <f t="shared" si="76"/>
        <v>4.1034117257075994E-2</v>
      </c>
    </row>
    <row r="86" spans="1:16" ht="20.100000000000001" customHeight="1" x14ac:dyDescent="0.25">
      <c r="A86" s="38" t="s">
        <v>207</v>
      </c>
      <c r="B86" s="19">
        <v>1763.62</v>
      </c>
      <c r="C86" s="140">
        <v>2529.9300000000003</v>
      </c>
      <c r="D86" s="247">
        <f t="shared" si="63"/>
        <v>5.8541525274243477E-3</v>
      </c>
      <c r="E86" s="215">
        <f t="shared" si="64"/>
        <v>7.7362131515959958E-3</v>
      </c>
      <c r="F86" s="52">
        <f t="shared" si="74"/>
        <v>0.43450970163640718</v>
      </c>
      <c r="H86" s="19">
        <v>391.77599999999995</v>
      </c>
      <c r="I86" s="140">
        <v>447.66299999999995</v>
      </c>
      <c r="J86" s="262">
        <f t="shared" si="65"/>
        <v>4.8777619357698813E-3</v>
      </c>
      <c r="K86" s="215">
        <f t="shared" si="66"/>
        <v>5.1469132897628018E-3</v>
      </c>
      <c r="L86" s="52">
        <f t="shared" si="75"/>
        <v>0.14265039206076943</v>
      </c>
      <c r="N86" s="40">
        <f t="shared" si="61"/>
        <v>2.2214309204930767</v>
      </c>
      <c r="O86" s="143">
        <f t="shared" si="62"/>
        <v>1.7694679299427252</v>
      </c>
      <c r="P86" s="52">
        <f t="shared" si="76"/>
        <v>-0.20345579346218526</v>
      </c>
    </row>
    <row r="87" spans="1:16" ht="20.100000000000001" customHeight="1" x14ac:dyDescent="0.25">
      <c r="A87" s="38" t="s">
        <v>203</v>
      </c>
      <c r="B87" s="19">
        <v>2081.9400000000005</v>
      </c>
      <c r="C87" s="140">
        <v>1925.34</v>
      </c>
      <c r="D87" s="247">
        <f t="shared" si="63"/>
        <v>6.9107825455289977E-3</v>
      </c>
      <c r="E87" s="215">
        <f t="shared" si="64"/>
        <v>5.8874516802021526E-3</v>
      </c>
      <c r="F87" s="52">
        <f>(C87-B87)/B87</f>
        <v>-7.521830600305511E-2</v>
      </c>
      <c r="H87" s="19">
        <v>472.44600000000003</v>
      </c>
      <c r="I87" s="140">
        <v>445.52899999999994</v>
      </c>
      <c r="J87" s="262">
        <f t="shared" si="65"/>
        <v>5.8821344735428861E-3</v>
      </c>
      <c r="K87" s="215">
        <f t="shared" si="66"/>
        <v>5.1223780635762418E-3</v>
      </c>
      <c r="L87" s="52">
        <f t="shared" si="75"/>
        <v>-5.6973707048001435E-2</v>
      </c>
      <c r="N87" s="40">
        <f t="shared" si="61"/>
        <v>2.2692584800714712</v>
      </c>
      <c r="O87" s="143">
        <f t="shared" si="62"/>
        <v>2.3140276522588215</v>
      </c>
      <c r="P87" s="52">
        <f t="shared" si="76"/>
        <v>1.972854682730554E-2</v>
      </c>
    </row>
    <row r="88" spans="1:16" ht="20.100000000000001" customHeight="1" x14ac:dyDescent="0.25">
      <c r="A88" s="38" t="s">
        <v>210</v>
      </c>
      <c r="B88" s="19">
        <v>1152.5300000000002</v>
      </c>
      <c r="C88" s="140">
        <v>1129.9600000000003</v>
      </c>
      <c r="D88" s="247">
        <f t="shared" si="63"/>
        <v>3.8257030496549058E-3</v>
      </c>
      <c r="E88" s="215">
        <f t="shared" si="64"/>
        <v>3.455277977168306E-3</v>
      </c>
      <c r="F88" s="52">
        <f>(C88-B88)/B88</f>
        <v>-1.9583004346958373E-2</v>
      </c>
      <c r="H88" s="19">
        <v>270.125</v>
      </c>
      <c r="I88" s="140">
        <v>285.22900000000004</v>
      </c>
      <c r="J88" s="262">
        <f t="shared" ref="J88" si="80">H88/$H$96</f>
        <v>3.3631601805619521E-3</v>
      </c>
      <c r="K88" s="215">
        <f t="shared" ref="K88" si="81">I88/$I$96</f>
        <v>3.2793617759916604E-3</v>
      </c>
      <c r="L88" s="52">
        <f t="shared" si="75"/>
        <v>5.5914854234151011E-2</v>
      </c>
      <c r="N88" s="40">
        <f t="shared" ref="N88:N89" si="82">(H88/B88)*10</f>
        <v>2.3437567785654165</v>
      </c>
      <c r="O88" s="143">
        <f t="shared" ref="O88:O89" si="83">(I88/C88)*10</f>
        <v>2.5242397960989766</v>
      </c>
      <c r="P88" s="52">
        <f t="shared" ref="P88:P89" si="84">(O88-N88)/N88</f>
        <v>7.7005864765554488E-2</v>
      </c>
    </row>
    <row r="89" spans="1:16" ht="20.100000000000001" customHeight="1" x14ac:dyDescent="0.25">
      <c r="A89" s="38" t="s">
        <v>222</v>
      </c>
      <c r="B89" s="19">
        <v>1304.54</v>
      </c>
      <c r="C89" s="140">
        <v>1780.4299999999998</v>
      </c>
      <c r="D89" s="247">
        <f t="shared" si="63"/>
        <v>4.3302843799266051E-3</v>
      </c>
      <c r="E89" s="215">
        <f t="shared" si="64"/>
        <v>5.4443348161791263E-3</v>
      </c>
      <c r="F89" s="52">
        <f t="shared" si="74"/>
        <v>0.36479525349931768</v>
      </c>
      <c r="H89" s="19">
        <v>183.97900000000001</v>
      </c>
      <c r="I89" s="140">
        <v>268.50900000000001</v>
      </c>
      <c r="J89" s="262">
        <f t="shared" si="65"/>
        <v>2.2906093358985931E-3</v>
      </c>
      <c r="K89" s="215">
        <f t="shared" si="66"/>
        <v>3.087127014117585E-3</v>
      </c>
      <c r="L89" s="52">
        <f t="shared" si="75"/>
        <v>0.45945461166763596</v>
      </c>
      <c r="N89" s="40">
        <f t="shared" si="82"/>
        <v>1.4102978827786041</v>
      </c>
      <c r="O89" s="143">
        <f t="shared" si="83"/>
        <v>1.5081132086069098</v>
      </c>
      <c r="P89" s="52">
        <f t="shared" si="84"/>
        <v>6.9357918651616682E-2</v>
      </c>
    </row>
    <row r="90" spans="1:16" ht="20.100000000000001" customHeight="1" x14ac:dyDescent="0.25">
      <c r="A90" s="38" t="s">
        <v>188</v>
      </c>
      <c r="B90" s="19">
        <v>1117.1600000000001</v>
      </c>
      <c r="C90" s="140">
        <v>1088.46</v>
      </c>
      <c r="D90" s="247">
        <f t="shared" si="63"/>
        <v>3.7082960260925741E-3</v>
      </c>
      <c r="E90" s="215">
        <f t="shared" si="64"/>
        <v>3.328376108029146E-3</v>
      </c>
      <c r="F90" s="52">
        <f t="shared" si="74"/>
        <v>-2.5690142862257907E-2</v>
      </c>
      <c r="H90" s="19">
        <v>316.89499999999998</v>
      </c>
      <c r="I90" s="140">
        <v>264.25499999999994</v>
      </c>
      <c r="J90" s="262">
        <f t="shared" si="65"/>
        <v>3.9454646753139463E-3</v>
      </c>
      <c r="K90" s="215">
        <f t="shared" si="66"/>
        <v>3.0382175238656511E-3</v>
      </c>
      <c r="L90" s="52">
        <f t="shared" si="75"/>
        <v>-0.1661118035942506</v>
      </c>
      <c r="N90" s="40">
        <f t="shared" ref="N90:N94" si="85">(H90/B90)*10</f>
        <v>2.8366124816498979</v>
      </c>
      <c r="O90" s="143">
        <f t="shared" ref="O90:O94" si="86">(I90/C90)*10</f>
        <v>2.4277878837991285</v>
      </c>
      <c r="P90" s="52">
        <f t="shared" ref="P90:P94" si="87">(O90-N90)/N90</f>
        <v>-0.14412423286418705</v>
      </c>
    </row>
    <row r="91" spans="1:16" ht="20.100000000000001" customHeight="1" x14ac:dyDescent="0.25">
      <c r="A91" s="38" t="s">
        <v>223</v>
      </c>
      <c r="B91" s="19">
        <v>881.19999999999982</v>
      </c>
      <c r="C91" s="140">
        <v>950.74000000000012</v>
      </c>
      <c r="D91" s="247">
        <f t="shared" si="63"/>
        <v>2.9250514323756445E-3</v>
      </c>
      <c r="E91" s="215">
        <f t="shared" si="64"/>
        <v>2.9072453750690246E-3</v>
      </c>
      <c r="F91" s="52">
        <f t="shared" si="74"/>
        <v>7.8915115751248655E-2</v>
      </c>
      <c r="H91" s="19">
        <v>245.95299999999997</v>
      </c>
      <c r="I91" s="140">
        <v>250.80100000000002</v>
      </c>
      <c r="J91" s="262">
        <f t="shared" si="65"/>
        <v>3.062209480387797E-3</v>
      </c>
      <c r="K91" s="215">
        <f t="shared" si="66"/>
        <v>2.8835329254054964E-3</v>
      </c>
      <c r="L91" s="52">
        <f t="shared" si="75"/>
        <v>1.9711083011795107E-2</v>
      </c>
      <c r="N91" s="40">
        <f t="shared" si="85"/>
        <v>2.7911143894689063</v>
      </c>
      <c r="O91" s="143">
        <f t="shared" si="86"/>
        <v>2.6379556976670804</v>
      </c>
      <c r="P91" s="52">
        <f t="shared" si="87"/>
        <v>-5.4873670667066068E-2</v>
      </c>
    </row>
    <row r="92" spans="1:16" ht="20.100000000000001" customHeight="1" x14ac:dyDescent="0.25">
      <c r="A92" s="38" t="s">
        <v>219</v>
      </c>
      <c r="B92" s="19">
        <v>244.09000000000003</v>
      </c>
      <c r="C92" s="140">
        <v>648.5</v>
      </c>
      <c r="D92" s="247">
        <f t="shared" si="63"/>
        <v>8.1023128021853307E-4</v>
      </c>
      <c r="E92" s="215">
        <f t="shared" si="64"/>
        <v>1.9830328225721671E-3</v>
      </c>
      <c r="F92" s="52">
        <f t="shared" si="74"/>
        <v>1.656806915481994</v>
      </c>
      <c r="H92" s="19">
        <v>101.46000000000001</v>
      </c>
      <c r="I92" s="140">
        <v>225.81699999999998</v>
      </c>
      <c r="J92" s="262">
        <f t="shared" si="65"/>
        <v>1.2632160367230566E-3</v>
      </c>
      <c r="K92" s="215">
        <f t="shared" si="66"/>
        <v>2.5962845228539476E-3</v>
      </c>
      <c r="L92" s="52">
        <f t="shared" si="75"/>
        <v>1.2256751429134631</v>
      </c>
      <c r="N92" s="40">
        <f t="shared" si="85"/>
        <v>4.1566635257486988</v>
      </c>
      <c r="O92" s="143">
        <f t="shared" si="86"/>
        <v>3.4821434078643021</v>
      </c>
      <c r="P92" s="52">
        <f t="shared" si="87"/>
        <v>-0.16227440920008121</v>
      </c>
    </row>
    <row r="93" spans="1:16" ht="20.100000000000001" customHeight="1" x14ac:dyDescent="0.25">
      <c r="A93" s="38" t="s">
        <v>200</v>
      </c>
      <c r="B93" s="19">
        <v>1110</v>
      </c>
      <c r="C93" s="140">
        <v>576.02</v>
      </c>
      <c r="D93" s="247">
        <f t="shared" si="63"/>
        <v>3.6845291533556131E-3</v>
      </c>
      <c r="E93" s="215">
        <f t="shared" si="64"/>
        <v>1.7613979436515339E-3</v>
      </c>
      <c r="F93" s="52">
        <f t="shared" si="74"/>
        <v>-0.48106306306306307</v>
      </c>
      <c r="H93" s="19">
        <v>327.959</v>
      </c>
      <c r="I93" s="140">
        <v>204.30199999999996</v>
      </c>
      <c r="J93" s="262">
        <f t="shared" si="65"/>
        <v>4.0832157321866441E-3</v>
      </c>
      <c r="K93" s="215">
        <f t="shared" si="66"/>
        <v>2.3489202344735209E-3</v>
      </c>
      <c r="L93" s="52">
        <f t="shared" si="75"/>
        <v>-0.37705018005299457</v>
      </c>
      <c r="N93" s="40">
        <f t="shared" si="85"/>
        <v>2.9545855855855856</v>
      </c>
      <c r="O93" s="143">
        <f t="shared" si="86"/>
        <v>3.5467865699107666</v>
      </c>
      <c r="P93" s="52">
        <f t="shared" si="87"/>
        <v>0.20043453376823045</v>
      </c>
    </row>
    <row r="94" spans="1:16" ht="20.100000000000001" customHeight="1" x14ac:dyDescent="0.25">
      <c r="A94" s="38" t="s">
        <v>212</v>
      </c>
      <c r="B94" s="19">
        <v>252.73</v>
      </c>
      <c r="C94" s="140">
        <v>606.65</v>
      </c>
      <c r="D94" s="247">
        <f t="shared" si="63"/>
        <v>8.3891085849330097E-4</v>
      </c>
      <c r="E94" s="215">
        <f t="shared" si="64"/>
        <v>1.8550606967053279E-3</v>
      </c>
      <c r="F94" s="52">
        <f t="shared" si="74"/>
        <v>1.4003877655996517</v>
      </c>
      <c r="H94" s="19">
        <v>86.327000000000012</v>
      </c>
      <c r="I94" s="140">
        <v>181.98700000000002</v>
      </c>
      <c r="J94" s="262">
        <f t="shared" si="65"/>
        <v>1.0748043643030881E-3</v>
      </c>
      <c r="K94" s="215">
        <f t="shared" si="66"/>
        <v>2.0923581105967283E-3</v>
      </c>
      <c r="L94" s="52">
        <f t="shared" si="75"/>
        <v>1.1081121781134522</v>
      </c>
      <c r="N94" s="40">
        <f t="shared" si="85"/>
        <v>3.4157796858307292</v>
      </c>
      <c r="O94" s="143">
        <f t="shared" si="86"/>
        <v>2.9998681282452822</v>
      </c>
      <c r="P94" s="52">
        <f t="shared" si="87"/>
        <v>-0.1217618218501396</v>
      </c>
    </row>
    <row r="95" spans="1:16" ht="20.100000000000001" customHeight="1" thickBot="1" x14ac:dyDescent="0.3">
      <c r="A95" s="8" t="s">
        <v>17</v>
      </c>
      <c r="B95" s="19">
        <f>B96-SUM(B68:B94)</f>
        <v>8688.800000000163</v>
      </c>
      <c r="C95" s="140">
        <f>C96-SUM(C68:C94)</f>
        <v>6462.479999999865</v>
      </c>
      <c r="D95" s="247">
        <f t="shared" si="63"/>
        <v>2.8841564781690858E-2</v>
      </c>
      <c r="E95" s="215">
        <f t="shared" si="64"/>
        <v>1.9761464849985984E-2</v>
      </c>
      <c r="F95" s="52">
        <f>(C95-B95)/B95</f>
        <v>-0.25622870822210847</v>
      </c>
      <c r="H95" s="19">
        <f>H96-SUM(H68:H94)</f>
        <v>2418.108000000022</v>
      </c>
      <c r="I95" s="140">
        <f>I96-SUM(I68:I94)</f>
        <v>1871.2610000000277</v>
      </c>
      <c r="J95" s="263">
        <f t="shared" si="65"/>
        <v>3.0106374966768625E-2</v>
      </c>
      <c r="K95" s="215">
        <f t="shared" si="66"/>
        <v>2.1514438560959862E-2</v>
      </c>
      <c r="L95" s="52">
        <f t="shared" ref="L95" si="88">(I95-H95)/H95</f>
        <v>-0.22614664026585632</v>
      </c>
      <c r="N95" s="40">
        <f t="shared" si="61"/>
        <v>2.7830172175674162</v>
      </c>
      <c r="O95" s="143">
        <f t="shared" si="62"/>
        <v>2.8955772396975572</v>
      </c>
      <c r="P95" s="52">
        <f t="shared" ref="P95" si="89">(O95-N95)/N95</f>
        <v>4.0445320071906592E-2</v>
      </c>
    </row>
    <row r="96" spans="1:16" ht="26.25" customHeight="1" thickBot="1" x14ac:dyDescent="0.3">
      <c r="A96" s="12" t="s">
        <v>18</v>
      </c>
      <c r="B96" s="17">
        <v>301259.66000000003</v>
      </c>
      <c r="C96" s="145">
        <v>327024.33999999997</v>
      </c>
      <c r="D96" s="243">
        <f>SUM(D68:D95)</f>
        <v>1.0000000000000002</v>
      </c>
      <c r="E96" s="244">
        <f>SUM(E68:E95)</f>
        <v>0.99999999999999967</v>
      </c>
      <c r="F96" s="57">
        <f>(C96-B96)/B96</f>
        <v>8.552316629448474E-2</v>
      </c>
      <c r="G96" s="1"/>
      <c r="H96" s="17">
        <v>80318.803000000044</v>
      </c>
      <c r="I96" s="145">
        <v>86976.985000000015</v>
      </c>
      <c r="J96" s="255">
        <f t="shared" ref="J96" si="90">H96/$H$96</f>
        <v>1</v>
      </c>
      <c r="K96" s="244">
        <f t="shared" si="66"/>
        <v>1</v>
      </c>
      <c r="L96" s="57">
        <f>(I96-H96)/H96</f>
        <v>8.2896927634740367E-2</v>
      </c>
      <c r="M96" s="1"/>
      <c r="N96" s="37">
        <f t="shared" si="61"/>
        <v>2.6660988397849228</v>
      </c>
      <c r="O96" s="150">
        <f t="shared" si="62"/>
        <v>2.659648667129793</v>
      </c>
      <c r="P96" s="57">
        <f>(O96-N96)/N96</f>
        <v>-2.4193299058823184E-3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149</v>
      </c>
      <c r="K5" s="366" t="str">
        <f>E5</f>
        <v>jan-ago</v>
      </c>
      <c r="L5" s="365"/>
      <c r="M5" s="367" t="str">
        <f>E5</f>
        <v>jan-ago</v>
      </c>
      <c r="N5" s="355"/>
      <c r="O5" s="131" t="str">
        <f>I5</f>
        <v>2024/2023</v>
      </c>
      <c r="Q5" s="366" t="str">
        <f>E5</f>
        <v>jan-ago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260622.32999999996</v>
      </c>
      <c r="F7" s="145">
        <v>393586.86999999994</v>
      </c>
      <c r="G7" s="243">
        <f>E7/E15</f>
        <v>0.34213272491261232</v>
      </c>
      <c r="H7" s="244">
        <f>F7/F15</f>
        <v>0.44416675948662271</v>
      </c>
      <c r="I7" s="164">
        <f t="shared" ref="I7:I18" si="0">(F7-E7)/E7</f>
        <v>0.51018091964721524</v>
      </c>
      <c r="J7" s="1"/>
      <c r="K7" s="17">
        <v>36740.93700000002</v>
      </c>
      <c r="L7" s="145">
        <v>45937.448000000004</v>
      </c>
      <c r="M7" s="243">
        <f>K7/K15</f>
        <v>0.36283617558618841</v>
      </c>
      <c r="N7" s="244">
        <f>L7/L15</f>
        <v>0.4165179826124637</v>
      </c>
      <c r="O7" s="164">
        <f t="shared" ref="O7:O18" si="1">(L7-K7)/K7</f>
        <v>0.25030692603185323</v>
      </c>
      <c r="P7" s="1"/>
      <c r="Q7" s="187">
        <f t="shared" ref="Q7:Q18" si="2">(K7/E7)*10</f>
        <v>1.409738643653444</v>
      </c>
      <c r="R7" s="188">
        <f t="shared" ref="R7:R18" si="3">(L7/F7)*10</f>
        <v>1.1671488939658992</v>
      </c>
      <c r="S7" s="55">
        <f>(R7-Q7)/Q7</f>
        <v>-0.17208136471229535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114783.07999999996</v>
      </c>
      <c r="F8" s="181">
        <v>117305.32999999987</v>
      </c>
      <c r="G8" s="245">
        <f>E8/E7</f>
        <v>0.44041920736415785</v>
      </c>
      <c r="H8" s="246">
        <f>F8/F7</f>
        <v>0.29804177664768106</v>
      </c>
      <c r="I8" s="206">
        <f t="shared" si="0"/>
        <v>2.1974057500460116E-2</v>
      </c>
      <c r="K8" s="180">
        <v>25148.580000000016</v>
      </c>
      <c r="L8" s="181">
        <v>27096.221000000005</v>
      </c>
      <c r="M8" s="250">
        <f>K8/K7</f>
        <v>0.68448390415301608</v>
      </c>
      <c r="N8" s="246">
        <f>L8/L7</f>
        <v>0.58985037653811334</v>
      </c>
      <c r="O8" s="207">
        <f t="shared" si="1"/>
        <v>7.7445366696647977E-2</v>
      </c>
      <c r="Q8" s="189">
        <f t="shared" si="2"/>
        <v>2.1909657764890107</v>
      </c>
      <c r="R8" s="190">
        <f t="shared" si="3"/>
        <v>2.3098883060130375</v>
      </c>
      <c r="S8" s="182">
        <f t="shared" ref="S8:S18" si="4">(R8-Q8)/Q8</f>
        <v>5.4278588374209277E-2</v>
      </c>
    </row>
    <row r="9" spans="1:19" ht="24" customHeight="1" x14ac:dyDescent="0.25">
      <c r="A9" s="8"/>
      <c r="B9" t="s">
        <v>37</v>
      </c>
      <c r="E9" s="19">
        <v>59210.910000000011</v>
      </c>
      <c r="F9" s="140">
        <v>68967.419999999984</v>
      </c>
      <c r="G9" s="247">
        <f>E9/E7</f>
        <v>0.22719047136137574</v>
      </c>
      <c r="H9" s="215">
        <f>F9/F7</f>
        <v>0.1752279490421009</v>
      </c>
      <c r="I9" s="182">
        <f t="shared" si="0"/>
        <v>0.16477554558779745</v>
      </c>
      <c r="K9" s="19">
        <v>6815.5360000000028</v>
      </c>
      <c r="L9" s="140">
        <v>8100.3600000000006</v>
      </c>
      <c r="M9" s="247">
        <f>K9/K7</f>
        <v>0.18550250909496399</v>
      </c>
      <c r="N9" s="215">
        <f>L9/L7</f>
        <v>0.17633456695287034</v>
      </c>
      <c r="O9" s="182">
        <f t="shared" si="1"/>
        <v>0.18851400682206026</v>
      </c>
      <c r="Q9" s="189">
        <f t="shared" si="2"/>
        <v>1.1510608433479577</v>
      </c>
      <c r="R9" s="190">
        <f t="shared" si="3"/>
        <v>1.1745197949988564</v>
      </c>
      <c r="S9" s="182">
        <f t="shared" si="4"/>
        <v>2.0380288137216436E-2</v>
      </c>
    </row>
    <row r="10" spans="1:19" ht="24" customHeight="1" thickBot="1" x14ac:dyDescent="0.3">
      <c r="A10" s="8"/>
      <c r="B10" t="s">
        <v>36</v>
      </c>
      <c r="E10" s="19">
        <v>86628.339999999982</v>
      </c>
      <c r="F10" s="140">
        <v>207314.12000000008</v>
      </c>
      <c r="G10" s="247">
        <f>E10/E7</f>
        <v>0.33239032127446638</v>
      </c>
      <c r="H10" s="215">
        <f>F10/F7</f>
        <v>0.52673027431021802</v>
      </c>
      <c r="I10" s="186">
        <f t="shared" si="0"/>
        <v>1.3931443220544237</v>
      </c>
      <c r="K10" s="19">
        <v>4776.8209999999999</v>
      </c>
      <c r="L10" s="140">
        <v>10740.867000000002</v>
      </c>
      <c r="M10" s="247">
        <f>K10/K7</f>
        <v>0.13001358675201988</v>
      </c>
      <c r="N10" s="215">
        <f>L10/L7</f>
        <v>0.23381505650901638</v>
      </c>
      <c r="O10" s="209">
        <f t="shared" si="1"/>
        <v>1.2485387248130089</v>
      </c>
      <c r="Q10" s="189">
        <f t="shared" si="2"/>
        <v>0.55141550674986972</v>
      </c>
      <c r="R10" s="190">
        <f t="shared" si="3"/>
        <v>0.51809625895235678</v>
      </c>
      <c r="S10" s="182">
        <f t="shared" si="4"/>
        <v>-6.0424937981707956E-2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501135.6399999999</v>
      </c>
      <c r="F11" s="145">
        <v>492537.22999999992</v>
      </c>
      <c r="G11" s="243">
        <f>E11/E15</f>
        <v>0.65786727508738752</v>
      </c>
      <c r="H11" s="244">
        <f>F11/F15</f>
        <v>0.55583324051337735</v>
      </c>
      <c r="I11" s="164">
        <f t="shared" si="0"/>
        <v>-1.7157849719089978E-2</v>
      </c>
      <c r="J11" s="1"/>
      <c r="K11" s="17">
        <v>64519.464999999967</v>
      </c>
      <c r="L11" s="145">
        <v>64351.78300000001</v>
      </c>
      <c r="M11" s="243">
        <f>K11/K15</f>
        <v>0.63716382441381159</v>
      </c>
      <c r="N11" s="244">
        <f>L11/L15</f>
        <v>0.58348201738753613</v>
      </c>
      <c r="O11" s="164">
        <f t="shared" si="1"/>
        <v>-2.5989366154842903E-3</v>
      </c>
      <c r="Q11" s="191">
        <f t="shared" si="2"/>
        <v>1.2874651062534681</v>
      </c>
      <c r="R11" s="192">
        <f t="shared" si="3"/>
        <v>1.306536421622382</v>
      </c>
      <c r="S11" s="57">
        <f t="shared" si="4"/>
        <v>1.4813073594213039E-2</v>
      </c>
    </row>
    <row r="12" spans="1:19" s="3" customFormat="1" ht="24" customHeight="1" x14ac:dyDescent="0.25">
      <c r="A12" s="46"/>
      <c r="B12" s="3" t="s">
        <v>33</v>
      </c>
      <c r="E12" s="31">
        <v>224009.93999999994</v>
      </c>
      <c r="F12" s="141">
        <v>219418.90999999995</v>
      </c>
      <c r="G12" s="247">
        <f>E12/E11</f>
        <v>0.44700460737536046</v>
      </c>
      <c r="H12" s="215">
        <f>F12/F11</f>
        <v>0.44548695334157778</v>
      </c>
      <c r="I12" s="206">
        <f t="shared" si="0"/>
        <v>-2.0494760187873808E-2</v>
      </c>
      <c r="K12" s="31">
        <v>38161.761999999981</v>
      </c>
      <c r="L12" s="141">
        <v>40413.504000000015</v>
      </c>
      <c r="M12" s="247">
        <f>K12/K11</f>
        <v>0.59147672721712741</v>
      </c>
      <c r="N12" s="215">
        <f>L12/L11</f>
        <v>0.62800907940654893</v>
      </c>
      <c r="O12" s="206">
        <f t="shared" si="1"/>
        <v>5.90051895402533E-2</v>
      </c>
      <c r="Q12" s="189">
        <f t="shared" si="2"/>
        <v>1.7035744931675794</v>
      </c>
      <c r="R12" s="190">
        <f t="shared" si="3"/>
        <v>1.8418423462225761</v>
      </c>
      <c r="S12" s="182">
        <f t="shared" si="4"/>
        <v>8.1163373606225664E-2</v>
      </c>
    </row>
    <row r="13" spans="1:19" ht="24" customHeight="1" x14ac:dyDescent="0.25">
      <c r="A13" s="8"/>
      <c r="B13" s="3" t="s">
        <v>37</v>
      </c>
      <c r="D13" s="3"/>
      <c r="E13" s="19">
        <v>56949.129999999961</v>
      </c>
      <c r="F13" s="140">
        <v>57282.320000000043</v>
      </c>
      <c r="G13" s="247">
        <f>E13/E11</f>
        <v>0.11364015139693512</v>
      </c>
      <c r="H13" s="215">
        <f>F13/F11</f>
        <v>0.11630048757938573</v>
      </c>
      <c r="I13" s="182">
        <f t="shared" si="0"/>
        <v>5.8506600539829593E-3</v>
      </c>
      <c r="K13" s="19">
        <v>5167.5459999999985</v>
      </c>
      <c r="L13" s="140">
        <v>5169.9859999999981</v>
      </c>
      <c r="M13" s="247">
        <f>K13/K11</f>
        <v>8.0092821600427119E-2</v>
      </c>
      <c r="N13" s="215">
        <f>L13/L11</f>
        <v>8.0339436748784368E-2</v>
      </c>
      <c r="O13" s="182">
        <f t="shared" si="1"/>
        <v>4.7217770291732293E-4</v>
      </c>
      <c r="Q13" s="189">
        <f t="shared" si="2"/>
        <v>0.9073968294160073</v>
      </c>
      <c r="R13" s="190">
        <f t="shared" si="3"/>
        <v>0.90254479916316133</v>
      </c>
      <c r="S13" s="182">
        <f t="shared" si="4"/>
        <v>-5.3471977149938885E-3</v>
      </c>
    </row>
    <row r="14" spans="1:19" ht="24" customHeight="1" thickBot="1" x14ac:dyDescent="0.3">
      <c r="A14" s="8"/>
      <c r="B14" t="s">
        <v>36</v>
      </c>
      <c r="E14" s="19">
        <v>220176.57</v>
      </c>
      <c r="F14" s="140">
        <v>215835.99999999994</v>
      </c>
      <c r="G14" s="247">
        <f>E14/E11</f>
        <v>0.43935524122770442</v>
      </c>
      <c r="H14" s="215">
        <f>F14/F11</f>
        <v>0.43821255907903645</v>
      </c>
      <c r="I14" s="186">
        <f t="shared" si="0"/>
        <v>-1.9714041326014231E-2</v>
      </c>
      <c r="K14" s="19">
        <v>21190.156999999992</v>
      </c>
      <c r="L14" s="140">
        <v>18768.292999999998</v>
      </c>
      <c r="M14" s="247">
        <f>K14/K11</f>
        <v>0.32843045118244552</v>
      </c>
      <c r="N14" s="215">
        <f>L14/L11</f>
        <v>0.29165148384466666</v>
      </c>
      <c r="O14" s="209">
        <f t="shared" si="1"/>
        <v>-0.11429193280634943</v>
      </c>
      <c r="Q14" s="189">
        <f t="shared" si="2"/>
        <v>0.96241652778949149</v>
      </c>
      <c r="R14" s="190">
        <f t="shared" si="3"/>
        <v>0.86956267721788782</v>
      </c>
      <c r="S14" s="182">
        <f t="shared" si="4"/>
        <v>-9.6479900220410086E-2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761757.97</v>
      </c>
      <c r="F15" s="145">
        <v>886124.09999999986</v>
      </c>
      <c r="G15" s="243">
        <f>G7+G11</f>
        <v>0.99999999999999978</v>
      </c>
      <c r="H15" s="244">
        <f>H7+H11</f>
        <v>1</v>
      </c>
      <c r="I15" s="164">
        <f t="shared" si="0"/>
        <v>0.16326200039626745</v>
      </c>
      <c r="J15" s="1"/>
      <c r="K15" s="17">
        <v>101260.40199999999</v>
      </c>
      <c r="L15" s="145">
        <v>110289.23100000003</v>
      </c>
      <c r="M15" s="243">
        <f>M7+M11</f>
        <v>1</v>
      </c>
      <c r="N15" s="244">
        <f>N7+N11</f>
        <v>0.99999999999999978</v>
      </c>
      <c r="O15" s="164">
        <f t="shared" si="1"/>
        <v>8.9164459370801655E-2</v>
      </c>
      <c r="Q15" s="191">
        <f t="shared" si="2"/>
        <v>1.3292988847888259</v>
      </c>
      <c r="R15" s="192">
        <f t="shared" si="3"/>
        <v>1.2446251151503502</v>
      </c>
      <c r="S15" s="57">
        <f t="shared" si="4"/>
        <v>-6.3698067159611738E-2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338793.0199999999</v>
      </c>
      <c r="F16" s="181">
        <f t="shared" ref="F16:F17" si="5">F8+F12</f>
        <v>336724.23999999982</v>
      </c>
      <c r="G16" s="245">
        <f>E16/E15</f>
        <v>0.44475152652488809</v>
      </c>
      <c r="H16" s="246">
        <f>F16/F15</f>
        <v>0.3799967070075172</v>
      </c>
      <c r="I16" s="207">
        <f t="shared" si="0"/>
        <v>-6.1063241503620316E-3</v>
      </c>
      <c r="J16" s="3"/>
      <c r="K16" s="180">
        <f t="shared" ref="K16:L18" si="6">K8+K12</f>
        <v>63310.341999999997</v>
      </c>
      <c r="L16" s="181">
        <f t="shared" si="6"/>
        <v>67509.72500000002</v>
      </c>
      <c r="M16" s="250">
        <f>K16/K15</f>
        <v>0.62522309559861322</v>
      </c>
      <c r="N16" s="246">
        <f>L16/L15</f>
        <v>0.61211529346867966</v>
      </c>
      <c r="O16" s="207">
        <f t="shared" si="1"/>
        <v>6.6330126600801231E-2</v>
      </c>
      <c r="P16" s="3"/>
      <c r="Q16" s="189">
        <f t="shared" si="2"/>
        <v>1.8687026668967388</v>
      </c>
      <c r="R16" s="190">
        <f t="shared" si="3"/>
        <v>2.0048964992838072</v>
      </c>
      <c r="S16" s="182">
        <f t="shared" si="4"/>
        <v>7.288148874600725E-2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116160.03999999998</v>
      </c>
      <c r="F17" s="140">
        <f t="shared" si="5"/>
        <v>126249.74000000002</v>
      </c>
      <c r="G17" s="248">
        <f>E17/E15</f>
        <v>0.15248943178106819</v>
      </c>
      <c r="H17" s="215">
        <f>F17/F15</f>
        <v>0.14247410718205275</v>
      </c>
      <c r="I17" s="182">
        <f t="shared" si="0"/>
        <v>8.6860335103190758E-2</v>
      </c>
      <c r="K17" s="19">
        <f t="shared" si="6"/>
        <v>11983.082000000002</v>
      </c>
      <c r="L17" s="140">
        <f t="shared" si="6"/>
        <v>13270.345999999998</v>
      </c>
      <c r="M17" s="247">
        <f>K17/K15</f>
        <v>0.11833926948068016</v>
      </c>
      <c r="N17" s="215">
        <f>L17/L15</f>
        <v>0.12032313472201102</v>
      </c>
      <c r="O17" s="182">
        <f t="shared" si="1"/>
        <v>0.10742344915940619</v>
      </c>
      <c r="Q17" s="189">
        <f t="shared" si="2"/>
        <v>1.0316010566112068</v>
      </c>
      <c r="R17" s="190">
        <f t="shared" si="3"/>
        <v>1.0511186795315377</v>
      </c>
      <c r="S17" s="182">
        <f t="shared" si="4"/>
        <v>1.8919739171696821E-2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306804.90999999997</v>
      </c>
      <c r="F18" s="142">
        <f>F10+F14</f>
        <v>423150.12</v>
      </c>
      <c r="G18" s="249">
        <f>E18/E15</f>
        <v>0.40275904169404358</v>
      </c>
      <c r="H18" s="221">
        <f>F18/F15</f>
        <v>0.47752918581043002</v>
      </c>
      <c r="I18" s="208">
        <f t="shared" si="0"/>
        <v>0.37921560642559476</v>
      </c>
      <c r="K18" s="21">
        <f t="shared" si="6"/>
        <v>25966.977999999992</v>
      </c>
      <c r="L18" s="142">
        <f t="shared" si="6"/>
        <v>29509.16</v>
      </c>
      <c r="M18" s="249">
        <f>K18/K15</f>
        <v>0.25643763492070665</v>
      </c>
      <c r="N18" s="221">
        <f>L18/L15</f>
        <v>0.26756157180930923</v>
      </c>
      <c r="O18" s="186">
        <f t="shared" si="1"/>
        <v>0.13641102172151143</v>
      </c>
      <c r="Q18" s="193">
        <f t="shared" si="2"/>
        <v>0.84636774554879168</v>
      </c>
      <c r="R18" s="194">
        <f t="shared" si="3"/>
        <v>0.6973685839909487</v>
      </c>
      <c r="S18" s="186">
        <f t="shared" si="4"/>
        <v>-0.17604541564994389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Q96"/>
  <sheetViews>
    <sheetView showGridLines="0" workbookViewId="0">
      <selection activeCell="N17" sqref="N17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7" ht="15.75" x14ac:dyDescent="0.25">
      <c r="A1" s="4" t="s">
        <v>41</v>
      </c>
    </row>
    <row r="3" spans="1:17" ht="8.25" customHeight="1" thickBot="1" x14ac:dyDescent="0.3"/>
    <row r="4" spans="1:17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7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F5</f>
        <v>2024/2023</v>
      </c>
    </row>
    <row r="6" spans="1:17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169</v>
      </c>
      <c r="B7" s="39">
        <v>228718.54</v>
      </c>
      <c r="C7" s="147">
        <v>222746.67999999996</v>
      </c>
      <c r="D7" s="247">
        <f>B7/$B$33</f>
        <v>0.30025093140804282</v>
      </c>
      <c r="E7" s="246">
        <f>C7/$C$33</f>
        <v>0.25137187895013785</v>
      </c>
      <c r="F7" s="52">
        <f>(C7-B7)/B7</f>
        <v>-2.6110082724382744E-2</v>
      </c>
      <c r="H7" s="39">
        <v>22979.131000000005</v>
      </c>
      <c r="I7" s="147">
        <v>20044.297000000002</v>
      </c>
      <c r="J7" s="247">
        <f>H7/$H$33</f>
        <v>0.22693106630171186</v>
      </c>
      <c r="K7" s="246">
        <f>I7/$I$33</f>
        <v>0.18174301169984583</v>
      </c>
      <c r="L7" s="52">
        <f>(I7-H7)/H7</f>
        <v>-0.12771736233193509</v>
      </c>
      <c r="N7" s="27">
        <f t="shared" ref="N7:N33" si="0">(H7/B7)*10</f>
        <v>1.0046903499821223</v>
      </c>
      <c r="O7" s="151">
        <f t="shared" ref="O7:O33" si="1">(I7/C7)*10</f>
        <v>0.8998696187076729</v>
      </c>
      <c r="P7" s="61">
        <f>(O7-N7)/N7</f>
        <v>-0.10433138058538589</v>
      </c>
      <c r="Q7" s="2"/>
    </row>
    <row r="8" spans="1:17" ht="20.100000000000001" customHeight="1" x14ac:dyDescent="0.25">
      <c r="A8" s="8" t="s">
        <v>167</v>
      </c>
      <c r="B8" s="19">
        <v>62982.930000000029</v>
      </c>
      <c r="C8" s="140">
        <v>62064.63</v>
      </c>
      <c r="D8" s="247">
        <f t="shared" ref="D8:D32" si="2">B8/$B$33</f>
        <v>8.2681025313066314E-2</v>
      </c>
      <c r="E8" s="215">
        <f t="shared" ref="E8:E32" si="3">C8/$C$33</f>
        <v>7.004056203865798E-2</v>
      </c>
      <c r="F8" s="52">
        <f t="shared" ref="F8:F33" si="4">(C8-B8)/B8</f>
        <v>-1.4580141000109579E-2</v>
      </c>
      <c r="H8" s="19">
        <v>8863.0450000000001</v>
      </c>
      <c r="I8" s="140">
        <v>9321.7169999999987</v>
      </c>
      <c r="J8" s="247">
        <f t="shared" ref="J8:J32" si="5">H8/$H$33</f>
        <v>8.7527254730827522E-2</v>
      </c>
      <c r="K8" s="215">
        <f t="shared" ref="K8:K32" si="6">I8/$I$33</f>
        <v>8.4520645537912928E-2</v>
      </c>
      <c r="L8" s="52">
        <f t="shared" ref="L8:L33" si="7">(I8-H8)/H8</f>
        <v>5.1751062981176182E-2</v>
      </c>
      <c r="N8" s="27">
        <f t="shared" si="0"/>
        <v>1.4072138276196418</v>
      </c>
      <c r="O8" s="152">
        <f t="shared" si="1"/>
        <v>1.5019370936393239</v>
      </c>
      <c r="P8" s="52">
        <f t="shared" ref="P8:P71" si="8">(O8-N8)/N8</f>
        <v>6.7312631641710308E-2</v>
      </c>
    </row>
    <row r="9" spans="1:17" ht="20.100000000000001" customHeight="1" x14ac:dyDescent="0.25">
      <c r="A9" s="8" t="s">
        <v>177</v>
      </c>
      <c r="B9" s="19">
        <v>30353.449999999997</v>
      </c>
      <c r="C9" s="140">
        <v>162798.37000000005</v>
      </c>
      <c r="D9" s="247">
        <f t="shared" si="2"/>
        <v>3.984658014145883E-2</v>
      </c>
      <c r="E9" s="215">
        <f t="shared" si="3"/>
        <v>0.18371960541418519</v>
      </c>
      <c r="F9" s="52">
        <f t="shared" si="4"/>
        <v>4.3634222798396909</v>
      </c>
      <c r="H9" s="19">
        <v>3818.8299999999977</v>
      </c>
      <c r="I9" s="140">
        <v>9116.5490000000045</v>
      </c>
      <c r="J9" s="247">
        <f t="shared" si="5"/>
        <v>3.7712965034446502E-2</v>
      </c>
      <c r="K9" s="215">
        <f t="shared" si="6"/>
        <v>8.2660373250766458E-2</v>
      </c>
      <c r="L9" s="52">
        <f t="shared" si="7"/>
        <v>1.387262329037954</v>
      </c>
      <c r="N9" s="27">
        <f t="shared" si="0"/>
        <v>1.2581205760794894</v>
      </c>
      <c r="O9" s="152">
        <f t="shared" si="1"/>
        <v>0.55999018909095966</v>
      </c>
      <c r="P9" s="52">
        <f t="shared" si="8"/>
        <v>-0.55489942717892649</v>
      </c>
    </row>
    <row r="10" spans="1:17" ht="20.100000000000001" customHeight="1" x14ac:dyDescent="0.25">
      <c r="A10" s="8" t="s">
        <v>165</v>
      </c>
      <c r="B10" s="19">
        <v>37922.079999999994</v>
      </c>
      <c r="C10" s="140">
        <v>45658.499999999978</v>
      </c>
      <c r="D10" s="247">
        <f t="shared" si="2"/>
        <v>4.9782321279815404E-2</v>
      </c>
      <c r="E10" s="215">
        <f t="shared" si="3"/>
        <v>5.1526078570710308E-2</v>
      </c>
      <c r="F10" s="52">
        <f t="shared" si="4"/>
        <v>0.20400832443789962</v>
      </c>
      <c r="H10" s="19">
        <v>7030.179000000001</v>
      </c>
      <c r="I10" s="140">
        <v>8860.2930000000015</v>
      </c>
      <c r="J10" s="247">
        <f t="shared" si="5"/>
        <v>6.9426734055430664E-2</v>
      </c>
      <c r="K10" s="215">
        <f t="shared" si="6"/>
        <v>8.033688257378456E-2</v>
      </c>
      <c r="L10" s="52">
        <f t="shared" si="7"/>
        <v>0.26032253232812425</v>
      </c>
      <c r="N10" s="27">
        <f t="shared" si="0"/>
        <v>1.8538484703370706</v>
      </c>
      <c r="O10" s="152">
        <f t="shared" si="1"/>
        <v>1.9405571799336392</v>
      </c>
      <c r="P10" s="52">
        <f t="shared" si="8"/>
        <v>4.6772274532666129E-2</v>
      </c>
    </row>
    <row r="11" spans="1:17" ht="20.100000000000001" customHeight="1" x14ac:dyDescent="0.25">
      <c r="A11" s="8" t="s">
        <v>166</v>
      </c>
      <c r="B11" s="19">
        <v>20396.48</v>
      </c>
      <c r="C11" s="140">
        <v>20046.339999999997</v>
      </c>
      <c r="D11" s="247">
        <f t="shared" si="2"/>
        <v>2.6775538692427457E-2</v>
      </c>
      <c r="E11" s="215">
        <f t="shared" si="3"/>
        <v>2.2622497232611082E-2</v>
      </c>
      <c r="F11" s="52">
        <f t="shared" si="4"/>
        <v>-1.7166687585308989E-2</v>
      </c>
      <c r="H11" s="19">
        <v>5909.082999999996</v>
      </c>
      <c r="I11" s="140">
        <v>6186.4590000000017</v>
      </c>
      <c r="J11" s="247">
        <f t="shared" si="5"/>
        <v>5.835531839978271E-2</v>
      </c>
      <c r="K11" s="215">
        <f t="shared" si="6"/>
        <v>5.6093046836095908E-2</v>
      </c>
      <c r="L11" s="52">
        <f t="shared" si="7"/>
        <v>4.6940616674364846E-2</v>
      </c>
      <c r="N11" s="27">
        <f t="shared" si="0"/>
        <v>2.8971092070788669</v>
      </c>
      <c r="O11" s="152">
        <f t="shared" si="1"/>
        <v>3.0860790548299604</v>
      </c>
      <c r="P11" s="52">
        <f t="shared" si="8"/>
        <v>6.5227036415941783E-2</v>
      </c>
    </row>
    <row r="12" spans="1:17" ht="20.100000000000001" customHeight="1" x14ac:dyDescent="0.25">
      <c r="A12" s="8" t="s">
        <v>168</v>
      </c>
      <c r="B12" s="19">
        <v>22160.530000000006</v>
      </c>
      <c r="C12" s="140">
        <v>21746.44000000001</v>
      </c>
      <c r="D12" s="247">
        <f t="shared" si="2"/>
        <v>2.9091300482225347E-2</v>
      </c>
      <c r="E12" s="215">
        <f t="shared" si="3"/>
        <v>2.4541077259945868E-2</v>
      </c>
      <c r="F12" s="52">
        <f t="shared" si="4"/>
        <v>-1.8685924930495632E-2</v>
      </c>
      <c r="H12" s="19">
        <v>4386.735999999999</v>
      </c>
      <c r="I12" s="140">
        <v>4556.2510000000002</v>
      </c>
      <c r="J12" s="247">
        <f t="shared" si="5"/>
        <v>4.3321337002000027E-2</v>
      </c>
      <c r="K12" s="215">
        <f t="shared" si="6"/>
        <v>4.1311839412498941E-2</v>
      </c>
      <c r="L12" s="52">
        <f t="shared" si="7"/>
        <v>3.8642626317152727E-2</v>
      </c>
      <c r="N12" s="27">
        <f t="shared" si="0"/>
        <v>1.9795266629453347</v>
      </c>
      <c r="O12" s="152">
        <f t="shared" si="1"/>
        <v>2.0951709797097813</v>
      </c>
      <c r="P12" s="52">
        <f t="shared" si="8"/>
        <v>5.842018646638461E-2</v>
      </c>
    </row>
    <row r="13" spans="1:17" ht="20.100000000000001" customHeight="1" x14ac:dyDescent="0.25">
      <c r="A13" s="8" t="s">
        <v>183</v>
      </c>
      <c r="B13" s="19">
        <v>10347.540000000001</v>
      </c>
      <c r="C13" s="140">
        <v>14685.469999999996</v>
      </c>
      <c r="D13" s="247">
        <f t="shared" si="2"/>
        <v>1.3583763357277375E-2</v>
      </c>
      <c r="E13" s="215">
        <f t="shared" si="3"/>
        <v>1.6572701272880387E-2</v>
      </c>
      <c r="F13" s="52">
        <f t="shared" si="4"/>
        <v>0.41922331298066928</v>
      </c>
      <c r="H13" s="19">
        <v>2951.8149999999996</v>
      </c>
      <c r="I13" s="140">
        <v>4270.32</v>
      </c>
      <c r="J13" s="247">
        <f t="shared" si="5"/>
        <v>2.9150733571055729E-2</v>
      </c>
      <c r="K13" s="215">
        <f t="shared" si="6"/>
        <v>3.8719283481086192E-2</v>
      </c>
      <c r="L13" s="52">
        <f t="shared" si="7"/>
        <v>0.4466760281386199</v>
      </c>
      <c r="N13" s="27">
        <f t="shared" si="0"/>
        <v>2.8526731957547389</v>
      </c>
      <c r="O13" s="152">
        <f t="shared" si="1"/>
        <v>2.9078538174127222</v>
      </c>
      <c r="P13" s="52">
        <f t="shared" si="8"/>
        <v>1.9343478159398502E-2</v>
      </c>
    </row>
    <row r="14" spans="1:17" ht="20.100000000000001" customHeight="1" x14ac:dyDescent="0.25">
      <c r="A14" s="8" t="s">
        <v>172</v>
      </c>
      <c r="B14" s="19">
        <v>57229.69000000001</v>
      </c>
      <c r="C14" s="140">
        <v>47711.73</v>
      </c>
      <c r="D14" s="247">
        <f t="shared" si="2"/>
        <v>7.5128442699457412E-2</v>
      </c>
      <c r="E14" s="215">
        <f t="shared" si="3"/>
        <v>5.3843169370971833E-2</v>
      </c>
      <c r="F14" s="52">
        <f t="shared" si="4"/>
        <v>-0.16631157708525077</v>
      </c>
      <c r="H14" s="19">
        <v>5180.0569999999998</v>
      </c>
      <c r="I14" s="140">
        <v>4222.451</v>
      </c>
      <c r="J14" s="247">
        <f t="shared" si="5"/>
        <v>5.1155801257830265E-2</v>
      </c>
      <c r="K14" s="215">
        <f t="shared" si="6"/>
        <v>3.8285251984393649E-2</v>
      </c>
      <c r="L14" s="52">
        <f t="shared" si="7"/>
        <v>-0.18486398894838413</v>
      </c>
      <c r="N14" s="27">
        <f t="shared" si="0"/>
        <v>0.90513455515834507</v>
      </c>
      <c r="O14" s="152">
        <f t="shared" si="1"/>
        <v>0.88499222308644021</v>
      </c>
      <c r="P14" s="52">
        <f t="shared" si="8"/>
        <v>-2.2253411890104161E-2</v>
      </c>
    </row>
    <row r="15" spans="1:17" ht="20.100000000000001" customHeight="1" x14ac:dyDescent="0.25">
      <c r="A15" s="8" t="s">
        <v>178</v>
      </c>
      <c r="B15" s="19">
        <v>23216.330000000005</v>
      </c>
      <c r="C15" s="140">
        <v>20829.830000000005</v>
      </c>
      <c r="D15" s="247">
        <f t="shared" si="2"/>
        <v>3.0477305015922575E-2</v>
      </c>
      <c r="E15" s="215">
        <f t="shared" si="3"/>
        <v>2.350667361377486E-2</v>
      </c>
      <c r="F15" s="52">
        <f t="shared" si="4"/>
        <v>-0.10279402472311513</v>
      </c>
      <c r="H15" s="19">
        <v>4591.2889999999998</v>
      </c>
      <c r="I15" s="140">
        <v>4205.116</v>
      </c>
      <c r="J15" s="247">
        <f t="shared" si="5"/>
        <v>4.5341406011799146E-2</v>
      </c>
      <c r="K15" s="215">
        <f t="shared" si="6"/>
        <v>3.8128074353877751E-2</v>
      </c>
      <c r="L15" s="52">
        <f t="shared" si="7"/>
        <v>-8.4109930784143583E-2</v>
      </c>
      <c r="N15" s="27">
        <f t="shared" si="0"/>
        <v>1.9776118792246657</v>
      </c>
      <c r="O15" s="152">
        <f t="shared" si="1"/>
        <v>2.0187951605942049</v>
      </c>
      <c r="P15" s="52">
        <f t="shared" si="8"/>
        <v>2.0824754241305091E-2</v>
      </c>
    </row>
    <row r="16" spans="1:17" ht="20.100000000000001" customHeight="1" x14ac:dyDescent="0.25">
      <c r="A16" s="8" t="s">
        <v>202</v>
      </c>
      <c r="B16" s="19">
        <v>64030.429999999986</v>
      </c>
      <c r="C16" s="140">
        <v>55884.329999999994</v>
      </c>
      <c r="D16" s="247">
        <f t="shared" si="2"/>
        <v>8.4056133997521501E-2</v>
      </c>
      <c r="E16" s="215">
        <f t="shared" si="3"/>
        <v>6.3066031044635804E-2</v>
      </c>
      <c r="F16" s="52">
        <f t="shared" si="4"/>
        <v>-0.12722232226146213</v>
      </c>
      <c r="H16" s="19">
        <v>4471.0460000000003</v>
      </c>
      <c r="I16" s="140">
        <v>4189.2619999999997</v>
      </c>
      <c r="J16" s="247">
        <f t="shared" si="5"/>
        <v>4.4153942821597715E-2</v>
      </c>
      <c r="K16" s="215">
        <f t="shared" si="6"/>
        <v>3.7984325051645333E-2</v>
      </c>
      <c r="L16" s="52">
        <f t="shared" si="7"/>
        <v>-6.3024178234802442E-2</v>
      </c>
      <c r="N16" s="27">
        <f t="shared" si="0"/>
        <v>0.6982689324435275</v>
      </c>
      <c r="O16" s="152">
        <f t="shared" si="1"/>
        <v>0.74963088937453493</v>
      </c>
      <c r="P16" s="52">
        <f t="shared" si="8"/>
        <v>7.3556125075292994E-2</v>
      </c>
    </row>
    <row r="17" spans="1:16" ht="20.100000000000001" customHeight="1" x14ac:dyDescent="0.25">
      <c r="A17" s="8" t="s">
        <v>176</v>
      </c>
      <c r="B17" s="19">
        <v>13737.779999999999</v>
      </c>
      <c r="C17" s="140">
        <v>24819.970000000008</v>
      </c>
      <c r="D17" s="247">
        <f t="shared" si="2"/>
        <v>1.8034310819222535E-2</v>
      </c>
      <c r="E17" s="215">
        <f t="shared" si="3"/>
        <v>2.800958691903312E-2</v>
      </c>
      <c r="F17" s="52">
        <f t="shared" si="4"/>
        <v>0.80669438584691344</v>
      </c>
      <c r="H17" s="19">
        <v>1731.4730000000004</v>
      </c>
      <c r="I17" s="140">
        <v>3352.5389999999998</v>
      </c>
      <c r="J17" s="247">
        <f t="shared" si="5"/>
        <v>1.709921120005034E-2</v>
      </c>
      <c r="K17" s="215">
        <f t="shared" si="6"/>
        <v>3.0397700388354321E-2</v>
      </c>
      <c r="L17" s="52">
        <f t="shared" si="7"/>
        <v>0.93623521706662416</v>
      </c>
      <c r="N17" s="27">
        <f t="shared" si="0"/>
        <v>1.2603732189625985</v>
      </c>
      <c r="O17" s="152">
        <f t="shared" si="1"/>
        <v>1.3507425673761888</v>
      </c>
      <c r="P17" s="52">
        <f t="shared" si="8"/>
        <v>7.1700467015613459E-2</v>
      </c>
    </row>
    <row r="18" spans="1:16" ht="20.100000000000001" customHeight="1" x14ac:dyDescent="0.25">
      <c r="A18" s="8" t="s">
        <v>173</v>
      </c>
      <c r="B18" s="19">
        <v>10173.399999999998</v>
      </c>
      <c r="C18" s="140">
        <v>12017.610000000002</v>
      </c>
      <c r="D18" s="247">
        <f t="shared" si="2"/>
        <v>1.3355160563663017E-2</v>
      </c>
      <c r="E18" s="215">
        <f t="shared" si="3"/>
        <v>1.356199430756933E-2</v>
      </c>
      <c r="F18" s="52">
        <f t="shared" si="4"/>
        <v>0.18127764562486534</v>
      </c>
      <c r="H18" s="19">
        <v>2190.2279999999996</v>
      </c>
      <c r="I18" s="140">
        <v>2668.9410000000007</v>
      </c>
      <c r="J18" s="247">
        <f t="shared" si="5"/>
        <v>2.1629659341071934E-2</v>
      </c>
      <c r="K18" s="215">
        <f t="shared" si="6"/>
        <v>2.419947057206338E-2</v>
      </c>
      <c r="L18" s="52">
        <f t="shared" si="7"/>
        <v>0.21856765597006395</v>
      </c>
      <c r="N18" s="27">
        <f t="shared" si="0"/>
        <v>2.1528967700080601</v>
      </c>
      <c r="O18" s="152">
        <f t="shared" si="1"/>
        <v>2.220858390312217</v>
      </c>
      <c r="P18" s="52">
        <f t="shared" si="8"/>
        <v>3.1567523929121058E-2</v>
      </c>
    </row>
    <row r="19" spans="1:16" ht="20.100000000000001" customHeight="1" x14ac:dyDescent="0.25">
      <c r="A19" s="8" t="s">
        <v>171</v>
      </c>
      <c r="B19" s="19">
        <v>18733.510000000006</v>
      </c>
      <c r="C19" s="140">
        <v>16955.809999999998</v>
      </c>
      <c r="D19" s="247">
        <f t="shared" si="2"/>
        <v>2.4592469967856065E-2</v>
      </c>
      <c r="E19" s="215">
        <f t="shared" si="3"/>
        <v>1.9134802901760589E-2</v>
      </c>
      <c r="F19" s="52">
        <f t="shared" si="4"/>
        <v>-9.4894122884606649E-2</v>
      </c>
      <c r="H19" s="19">
        <v>2694.0579999999995</v>
      </c>
      <c r="I19" s="140">
        <v>2593.3539999999994</v>
      </c>
      <c r="J19" s="247">
        <f t="shared" si="5"/>
        <v>2.6605246935519758E-2</v>
      </c>
      <c r="K19" s="215">
        <f t="shared" si="6"/>
        <v>2.3514118073776388E-2</v>
      </c>
      <c r="L19" s="52">
        <f t="shared" si="7"/>
        <v>-3.7380041558125396E-2</v>
      </c>
      <c r="N19" s="27">
        <f t="shared" si="0"/>
        <v>1.4380956905566542</v>
      </c>
      <c r="O19" s="152">
        <f t="shared" si="1"/>
        <v>1.5294780962985546</v>
      </c>
      <c r="P19" s="52">
        <f t="shared" si="8"/>
        <v>6.3544036980270988E-2</v>
      </c>
    </row>
    <row r="20" spans="1:16" ht="20.100000000000001" customHeight="1" x14ac:dyDescent="0.25">
      <c r="A20" s="8" t="s">
        <v>179</v>
      </c>
      <c r="B20" s="19">
        <v>14386.16</v>
      </c>
      <c r="C20" s="140">
        <v>13893.039999999997</v>
      </c>
      <c r="D20" s="247">
        <f t="shared" si="2"/>
        <v>1.8885473557959619E-2</v>
      </c>
      <c r="E20" s="215">
        <f t="shared" si="3"/>
        <v>1.5678436011389366E-2</v>
      </c>
      <c r="F20" s="52">
        <f t="shared" si="4"/>
        <v>-3.4277388823702966E-2</v>
      </c>
      <c r="H20" s="19">
        <v>2404.261</v>
      </c>
      <c r="I20" s="140">
        <v>2520.8539999999998</v>
      </c>
      <c r="J20" s="247">
        <f t="shared" si="5"/>
        <v>2.3743348362373667E-2</v>
      </c>
      <c r="K20" s="215">
        <f t="shared" si="6"/>
        <v>2.2856755615604931E-2</v>
      </c>
      <c r="L20" s="52">
        <f t="shared" si="7"/>
        <v>4.8494319044396529E-2</v>
      </c>
      <c r="N20" s="27">
        <f t="shared" si="0"/>
        <v>1.67123193402548</v>
      </c>
      <c r="O20" s="152">
        <f t="shared" si="1"/>
        <v>1.8144725704381477</v>
      </c>
      <c r="P20" s="52">
        <f t="shared" si="8"/>
        <v>8.5709609478108406E-2</v>
      </c>
    </row>
    <row r="21" spans="1:16" ht="20.100000000000001" customHeight="1" x14ac:dyDescent="0.25">
      <c r="A21" s="8" t="s">
        <v>185</v>
      </c>
      <c r="B21" s="19">
        <v>14385.040000000003</v>
      </c>
      <c r="C21" s="140">
        <v>15864.14</v>
      </c>
      <c r="D21" s="247">
        <f t="shared" si="2"/>
        <v>1.8884003274688414E-2</v>
      </c>
      <c r="E21" s="215">
        <f t="shared" si="3"/>
        <v>1.790284227683232E-2</v>
      </c>
      <c r="F21" s="52">
        <f t="shared" si="4"/>
        <v>0.1028220985134554</v>
      </c>
      <c r="H21" s="19">
        <v>1926.9090000000006</v>
      </c>
      <c r="I21" s="140">
        <v>2142.6450000000004</v>
      </c>
      <c r="J21" s="247">
        <f t="shared" si="5"/>
        <v>1.9029245015242977E-2</v>
      </c>
      <c r="K21" s="215">
        <f t="shared" si="6"/>
        <v>1.9427508747431561E-2</v>
      </c>
      <c r="L21" s="52">
        <f t="shared" si="7"/>
        <v>0.1119596203038129</v>
      </c>
      <c r="N21" s="27">
        <f t="shared" si="0"/>
        <v>1.3395228654212989</v>
      </c>
      <c r="O21" s="152">
        <f t="shared" si="1"/>
        <v>1.3506215905810215</v>
      </c>
      <c r="P21" s="52">
        <f t="shared" si="8"/>
        <v>8.2855809678409921E-3</v>
      </c>
    </row>
    <row r="22" spans="1:16" ht="20.100000000000001" customHeight="1" x14ac:dyDescent="0.25">
      <c r="A22" s="8" t="s">
        <v>189</v>
      </c>
      <c r="B22" s="19">
        <v>5643.92</v>
      </c>
      <c r="C22" s="140">
        <v>6756.6299999999992</v>
      </c>
      <c r="D22" s="247">
        <f t="shared" si="2"/>
        <v>7.409072464315665E-3</v>
      </c>
      <c r="E22" s="215">
        <f t="shared" si="3"/>
        <v>7.6249252220992473E-3</v>
      </c>
      <c r="F22" s="52">
        <f t="shared" si="4"/>
        <v>0.19715197947525817</v>
      </c>
      <c r="H22" s="19">
        <v>1619.7120000000002</v>
      </c>
      <c r="I22" s="140">
        <v>2097.4080000000004</v>
      </c>
      <c r="J22" s="247">
        <f t="shared" si="5"/>
        <v>1.5995512243769286E-2</v>
      </c>
      <c r="K22" s="215">
        <f t="shared" si="6"/>
        <v>1.9017341774737736E-2</v>
      </c>
      <c r="L22" s="52">
        <f t="shared" si="7"/>
        <v>0.29492650545282129</v>
      </c>
      <c r="N22" s="27">
        <f t="shared" si="0"/>
        <v>2.869835150037563</v>
      </c>
      <c r="O22" s="152">
        <f t="shared" si="1"/>
        <v>3.1042220752061316</v>
      </c>
      <c r="P22" s="52">
        <f t="shared" si="8"/>
        <v>8.1672609371134353E-2</v>
      </c>
    </row>
    <row r="23" spans="1:16" ht="20.100000000000001" customHeight="1" x14ac:dyDescent="0.25">
      <c r="A23" s="8" t="s">
        <v>170</v>
      </c>
      <c r="B23" s="19">
        <v>9976.7099999999991</v>
      </c>
      <c r="C23" s="140">
        <v>8818.8900000000012</v>
      </c>
      <c r="D23" s="247">
        <f t="shared" si="2"/>
        <v>1.3096955191686405E-2</v>
      </c>
      <c r="E23" s="215">
        <f t="shared" si="3"/>
        <v>9.9522064685973414E-3</v>
      </c>
      <c r="F23" s="52">
        <f t="shared" si="4"/>
        <v>-0.11605228577356644</v>
      </c>
      <c r="H23" s="19">
        <v>2054.4909999999995</v>
      </c>
      <c r="I23" s="140">
        <v>1884.4249999999997</v>
      </c>
      <c r="J23" s="247">
        <f t="shared" si="5"/>
        <v>2.0289184710129818E-2</v>
      </c>
      <c r="K23" s="215">
        <f t="shared" si="6"/>
        <v>1.7086210348134529E-2</v>
      </c>
      <c r="L23" s="52">
        <f t="shared" si="7"/>
        <v>-8.2777680700475129E-2</v>
      </c>
      <c r="N23" s="27">
        <f t="shared" si="0"/>
        <v>2.0592870796084077</v>
      </c>
      <c r="O23" s="152">
        <f t="shared" si="1"/>
        <v>2.1368051988402161</v>
      </c>
      <c r="P23" s="52">
        <f t="shared" si="8"/>
        <v>3.764318243891919E-2</v>
      </c>
    </row>
    <row r="24" spans="1:16" ht="20.100000000000001" customHeight="1" x14ac:dyDescent="0.25">
      <c r="A24" s="8" t="s">
        <v>174</v>
      </c>
      <c r="B24" s="19">
        <v>14490.25</v>
      </c>
      <c r="C24" s="140">
        <v>7949.2199999999984</v>
      </c>
      <c r="D24" s="247">
        <f t="shared" si="2"/>
        <v>1.9022118009477468E-2</v>
      </c>
      <c r="E24" s="215">
        <f t="shared" si="3"/>
        <v>8.9707750866949605E-3</v>
      </c>
      <c r="F24" s="52">
        <f t="shared" si="4"/>
        <v>-0.45140905091354544</v>
      </c>
      <c r="H24" s="19">
        <v>1529.4249999999997</v>
      </c>
      <c r="I24" s="140">
        <v>1722.355</v>
      </c>
      <c r="J24" s="247">
        <f t="shared" si="5"/>
        <v>1.5103880389493212E-2</v>
      </c>
      <c r="K24" s="215">
        <f t="shared" si="6"/>
        <v>1.5616710574398691E-2</v>
      </c>
      <c r="L24" s="52">
        <f t="shared" si="7"/>
        <v>0.12614544681824891</v>
      </c>
      <c r="N24" s="27">
        <f t="shared" si="0"/>
        <v>1.0554855851348319</v>
      </c>
      <c r="O24" s="152">
        <f t="shared" si="1"/>
        <v>2.1666968583081112</v>
      </c>
      <c r="P24" s="52">
        <f t="shared" si="8"/>
        <v>1.0527962568350271</v>
      </c>
    </row>
    <row r="25" spans="1:16" ht="20.100000000000001" customHeight="1" x14ac:dyDescent="0.25">
      <c r="A25" s="8" t="s">
        <v>203</v>
      </c>
      <c r="B25" s="19">
        <v>12317.820000000002</v>
      </c>
      <c r="C25" s="140">
        <v>16570.740000000002</v>
      </c>
      <c r="D25" s="247">
        <f t="shared" si="2"/>
        <v>1.6170254181915547E-2</v>
      </c>
      <c r="E25" s="215">
        <f t="shared" si="3"/>
        <v>1.8700247516121041E-2</v>
      </c>
      <c r="F25" s="52">
        <f t="shared" si="4"/>
        <v>0.34526563953686606</v>
      </c>
      <c r="H25" s="19">
        <v>1188.3780000000004</v>
      </c>
      <c r="I25" s="140">
        <v>1606.3220000000003</v>
      </c>
      <c r="J25" s="247">
        <f t="shared" si="5"/>
        <v>1.173586097357188E-2</v>
      </c>
      <c r="K25" s="215">
        <f t="shared" si="6"/>
        <v>1.4564631428067534E-2</v>
      </c>
      <c r="L25" s="52">
        <f t="shared" si="7"/>
        <v>0.35169281154649434</v>
      </c>
      <c r="N25" s="27">
        <f t="shared" si="0"/>
        <v>0.96476324544440506</v>
      </c>
      <c r="O25" s="152">
        <f t="shared" si="1"/>
        <v>0.96937252047886835</v>
      </c>
      <c r="P25" s="52">
        <f t="shared" si="8"/>
        <v>4.7776229621393686E-3</v>
      </c>
    </row>
    <row r="26" spans="1:16" ht="20.100000000000001" customHeight="1" x14ac:dyDescent="0.25">
      <c r="A26" s="8" t="s">
        <v>175</v>
      </c>
      <c r="B26" s="19">
        <v>2465.3000000000002</v>
      </c>
      <c r="C26" s="140">
        <v>8445.3999999999978</v>
      </c>
      <c r="D26" s="247">
        <f t="shared" si="2"/>
        <v>3.236329775453481E-3</v>
      </c>
      <c r="E26" s="215">
        <f t="shared" si="3"/>
        <v>9.5307192299588662E-3</v>
      </c>
      <c r="F26" s="52">
        <f t="shared" si="4"/>
        <v>2.4257088386808898</v>
      </c>
      <c r="H26" s="19">
        <v>432.93599999999998</v>
      </c>
      <c r="I26" s="140">
        <v>1255.3320000000001</v>
      </c>
      <c r="J26" s="247">
        <f t="shared" si="5"/>
        <v>4.2754718670779115E-3</v>
      </c>
      <c r="K26" s="215">
        <f t="shared" si="6"/>
        <v>1.1382181094362695E-2</v>
      </c>
      <c r="L26" s="52">
        <f t="shared" si="7"/>
        <v>1.8995786906147796</v>
      </c>
      <c r="N26" s="27">
        <f t="shared" si="0"/>
        <v>1.7561189307589338</v>
      </c>
      <c r="O26" s="152">
        <f t="shared" si="1"/>
        <v>1.4864091694887163</v>
      </c>
      <c r="P26" s="52">
        <f t="shared" si="8"/>
        <v>-0.15358285623266887</v>
      </c>
    </row>
    <row r="27" spans="1:16" ht="20.100000000000001" customHeight="1" x14ac:dyDescent="0.25">
      <c r="A27" s="8" t="s">
        <v>204</v>
      </c>
      <c r="B27" s="19">
        <v>5765.1100000000015</v>
      </c>
      <c r="C27" s="140">
        <v>5398.3200000000006</v>
      </c>
      <c r="D27" s="247">
        <f t="shared" si="2"/>
        <v>7.5681649907778448E-3</v>
      </c>
      <c r="E27" s="215">
        <f t="shared" si="3"/>
        <v>6.0920586631150169E-3</v>
      </c>
      <c r="F27" s="52">
        <f t="shared" si="4"/>
        <v>-6.3622376676247427E-2</v>
      </c>
      <c r="H27" s="19">
        <v>1041.0550000000001</v>
      </c>
      <c r="I27" s="140">
        <v>936.59900000000027</v>
      </c>
      <c r="J27" s="247">
        <f t="shared" si="5"/>
        <v>1.0280968467812322E-2</v>
      </c>
      <c r="K27" s="215">
        <f t="shared" si="6"/>
        <v>8.4922071856680208E-3</v>
      </c>
      <c r="L27" s="52">
        <f t="shared" si="7"/>
        <v>-0.10033667769714355</v>
      </c>
      <c r="N27" s="27">
        <f t="shared" si="0"/>
        <v>1.8057851454699039</v>
      </c>
      <c r="O27" s="152">
        <f t="shared" si="1"/>
        <v>1.7349823648838902</v>
      </c>
      <c r="P27" s="52">
        <f t="shared" si="8"/>
        <v>-3.920886200865787E-2</v>
      </c>
    </row>
    <row r="28" spans="1:16" ht="20.100000000000001" customHeight="1" x14ac:dyDescent="0.25">
      <c r="A28" s="8" t="s">
        <v>207</v>
      </c>
      <c r="B28" s="19">
        <v>26947.270000000004</v>
      </c>
      <c r="C28" s="140">
        <v>20334.669999999998</v>
      </c>
      <c r="D28" s="247">
        <f t="shared" si="2"/>
        <v>3.5375107397957378E-2</v>
      </c>
      <c r="E28" s="215">
        <f t="shared" si="3"/>
        <v>2.294788055081674E-2</v>
      </c>
      <c r="F28" s="52">
        <f t="shared" ref="F28:F29" si="9">(C28-B28)/B28</f>
        <v>-0.24539034937490903</v>
      </c>
      <c r="H28" s="19">
        <v>925.64399999999989</v>
      </c>
      <c r="I28" s="140">
        <v>774.93399999999997</v>
      </c>
      <c r="J28" s="247">
        <f t="shared" si="5"/>
        <v>9.141223831997029E-3</v>
      </c>
      <c r="K28" s="215">
        <f t="shared" si="6"/>
        <v>7.0263795746295472E-3</v>
      </c>
      <c r="L28" s="52">
        <f t="shared" ref="L28" si="10">(I28-H28)/H28</f>
        <v>-0.16281637432965582</v>
      </c>
      <c r="N28" s="27">
        <f t="shared" si="0"/>
        <v>0.3435019577122283</v>
      </c>
      <c r="O28" s="152">
        <f t="shared" si="1"/>
        <v>0.38109002998327485</v>
      </c>
      <c r="P28" s="52">
        <f t="shared" ref="P28" si="11">(O28-N28)/N28</f>
        <v>0.10942607873733365</v>
      </c>
    </row>
    <row r="29" spans="1:16" ht="20.100000000000001" customHeight="1" x14ac:dyDescent="0.25">
      <c r="A29" s="8" t="s">
        <v>208</v>
      </c>
      <c r="B29" s="19">
        <v>3535.619999999999</v>
      </c>
      <c r="C29" s="140">
        <v>3364.4700000000003</v>
      </c>
      <c r="D29" s="247">
        <f t="shared" si="2"/>
        <v>4.64139548155958E-3</v>
      </c>
      <c r="E29" s="215">
        <f t="shared" si="3"/>
        <v>3.7968383886636176E-3</v>
      </c>
      <c r="F29" s="52">
        <f t="shared" si="9"/>
        <v>-4.8407351468766097E-2</v>
      </c>
      <c r="H29" s="19">
        <v>698.23199999999974</v>
      </c>
      <c r="I29" s="140">
        <v>705.30899999999974</v>
      </c>
      <c r="J29" s="247">
        <f t="shared" si="5"/>
        <v>6.8954101130271981E-3</v>
      </c>
      <c r="K29" s="215">
        <f t="shared" si="6"/>
        <v>6.3950849380752291E-3</v>
      </c>
      <c r="L29" s="52">
        <f t="shared" ref="L29:L32" si="12">(I29-H29)/H29</f>
        <v>1.0135599628776682E-2</v>
      </c>
      <c r="N29" s="27">
        <f t="shared" ref="N29:N30" si="13">(H29/B29)*10</f>
        <v>1.9748502384306006</v>
      </c>
      <c r="O29" s="152">
        <f t="shared" ref="O29:O30" si="14">(I29/C29)*10</f>
        <v>2.096345040972277</v>
      </c>
      <c r="P29" s="52">
        <f t="shared" ref="P29:P30" si="15">(O29-N29)/N29</f>
        <v>6.1521020772809333E-2</v>
      </c>
    </row>
    <row r="30" spans="1:16" ht="20.100000000000001" customHeight="1" x14ac:dyDescent="0.25">
      <c r="A30" s="8" t="s">
        <v>199</v>
      </c>
      <c r="B30" s="19">
        <v>1815.8500000000001</v>
      </c>
      <c r="C30" s="140">
        <v>2793.48</v>
      </c>
      <c r="D30" s="247">
        <f t="shared" si="2"/>
        <v>2.3837623910912278E-3</v>
      </c>
      <c r="E30" s="215">
        <f t="shared" si="3"/>
        <v>3.1524704045404008E-3</v>
      </c>
      <c r="F30" s="52">
        <f t="shared" si="4"/>
        <v>0.53838698130352169</v>
      </c>
      <c r="H30" s="19">
        <v>460.91800000000001</v>
      </c>
      <c r="I30" s="140">
        <v>693.48099999999999</v>
      </c>
      <c r="J30" s="247">
        <f t="shared" si="5"/>
        <v>4.5518089094688744E-3</v>
      </c>
      <c r="K30" s="215">
        <f t="shared" si="6"/>
        <v>6.2878396531752031E-3</v>
      </c>
      <c r="L30" s="52">
        <f t="shared" si="12"/>
        <v>0.50456480328388131</v>
      </c>
      <c r="N30" s="27">
        <f t="shared" si="13"/>
        <v>2.5383043753614007</v>
      </c>
      <c r="O30" s="152">
        <f t="shared" si="14"/>
        <v>2.4824985322966335</v>
      </c>
      <c r="P30" s="52">
        <f t="shared" si="15"/>
        <v>-2.1985481176512427E-2</v>
      </c>
    </row>
    <row r="31" spans="1:16" ht="20.100000000000001" customHeight="1" x14ac:dyDescent="0.25">
      <c r="A31" s="8" t="s">
        <v>218</v>
      </c>
      <c r="B31" s="19">
        <v>1915.35</v>
      </c>
      <c r="C31" s="140">
        <v>2313.6600000000003</v>
      </c>
      <c r="D31" s="247">
        <f t="shared" si="2"/>
        <v>2.5143813067029668E-3</v>
      </c>
      <c r="E31" s="215">
        <f t="shared" si="3"/>
        <v>2.6109886865733583E-3</v>
      </c>
      <c r="F31" s="52">
        <f t="shared" si="4"/>
        <v>0.20795677030307799</v>
      </c>
      <c r="H31" s="19">
        <v>470.79399999999993</v>
      </c>
      <c r="I31" s="140">
        <v>628.37900000000025</v>
      </c>
      <c r="J31" s="247">
        <f t="shared" si="5"/>
        <v>4.6493396303127436E-3</v>
      </c>
      <c r="K31" s="215">
        <f t="shared" si="6"/>
        <v>5.6975553669424001E-3</v>
      </c>
      <c r="L31" s="52">
        <f t="shared" si="12"/>
        <v>0.33472176790698338</v>
      </c>
      <c r="N31" s="27">
        <f t="shared" ref="N31:N32" si="16">(H31/B31)*10</f>
        <v>2.4580050643485523</v>
      </c>
      <c r="O31" s="152">
        <f t="shared" ref="O31:O32" si="17">(I31/C31)*10</f>
        <v>2.7159522142406409</v>
      </c>
      <c r="P31" s="52">
        <f t="shared" ref="P31:P32" si="18">(O31-N31)/N31</f>
        <v>0.10494166738442123</v>
      </c>
    </row>
    <row r="32" spans="1:16" ht="20.100000000000001" customHeight="1" thickBot="1" x14ac:dyDescent="0.3">
      <c r="A32" s="8" t="s">
        <v>17</v>
      </c>
      <c r="B32" s="19">
        <f>B33-SUM(B7:B31)</f>
        <v>48110.880000000121</v>
      </c>
      <c r="C32" s="140">
        <f>C33-SUM(C7:C31)</f>
        <v>45655.730000000447</v>
      </c>
      <c r="D32" s="247">
        <f t="shared" si="2"/>
        <v>6.3157698238457696E-2</v>
      </c>
      <c r="E32" s="215">
        <f t="shared" si="3"/>
        <v>5.1522952597723527E-2</v>
      </c>
      <c r="F32" s="52">
        <f t="shared" si="4"/>
        <v>-5.1031076546503989E-2</v>
      </c>
      <c r="H32" s="19">
        <f>H33-SUM(H7:H31)</f>
        <v>9710.6770000000251</v>
      </c>
      <c r="I32" s="140">
        <f>I33-SUM(I7:I31)</f>
        <v>9733.6389999999956</v>
      </c>
      <c r="J32" s="247">
        <f t="shared" si="5"/>
        <v>9.5898068822598811E-2</v>
      </c>
      <c r="K32" s="215">
        <f t="shared" si="6"/>
        <v>8.8255570482670187E-2</v>
      </c>
      <c r="L32" s="52">
        <f t="shared" si="12"/>
        <v>2.3646137133353702E-3</v>
      </c>
      <c r="N32" s="27">
        <f t="shared" si="16"/>
        <v>2.0183952153857923</v>
      </c>
      <c r="O32" s="152">
        <f t="shared" si="17"/>
        <v>2.1319643777462107</v>
      </c>
      <c r="P32" s="52">
        <f t="shared" si="18"/>
        <v>5.6267058846902328E-2</v>
      </c>
    </row>
    <row r="33" spans="1:16" ht="26.25" customHeight="1" thickBot="1" x14ac:dyDescent="0.3">
      <c r="A33" s="12" t="s">
        <v>18</v>
      </c>
      <c r="B33" s="17">
        <v>761757.9700000002</v>
      </c>
      <c r="C33" s="145">
        <v>886124.10000000044</v>
      </c>
      <c r="D33" s="243">
        <f>SUM(D7:D32)</f>
        <v>1.0000000000000002</v>
      </c>
      <c r="E33" s="244">
        <f>SUM(E7:E32)</f>
        <v>1.0000000000000002</v>
      </c>
      <c r="F33" s="57">
        <f t="shared" si="4"/>
        <v>0.16326200039626787</v>
      </c>
      <c r="G33" s="1"/>
      <c r="H33" s="17">
        <v>101260.40200000003</v>
      </c>
      <c r="I33" s="145">
        <v>110289.23100000001</v>
      </c>
      <c r="J33" s="243">
        <f>SUM(J7:J32)</f>
        <v>0.99999999999999978</v>
      </c>
      <c r="K33" s="244">
        <f>SUM(K7:K32)</f>
        <v>1</v>
      </c>
      <c r="L33" s="57">
        <f t="shared" si="7"/>
        <v>8.9164459370801044E-2</v>
      </c>
      <c r="N33" s="29">
        <f t="shared" si="0"/>
        <v>1.3292988847888259</v>
      </c>
      <c r="O33" s="146">
        <f t="shared" si="1"/>
        <v>1.2446251151503493</v>
      </c>
      <c r="P33" s="57">
        <f t="shared" si="8"/>
        <v>-6.3698067159612404E-2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62982.930000000029</v>
      </c>
      <c r="C39" s="147">
        <v>62064.63</v>
      </c>
      <c r="D39" s="247">
        <f t="shared" ref="D39:D61" si="19">B39/$B$62</f>
        <v>0.24166359805009804</v>
      </c>
      <c r="E39" s="246">
        <f t="shared" ref="E39:E61" si="20">C39/$C$62</f>
        <v>0.1576897877716297</v>
      </c>
      <c r="F39" s="52">
        <f>(C39-B39)/B39</f>
        <v>-1.4580141000109579E-2</v>
      </c>
      <c r="H39" s="39">
        <v>8863.0450000000001</v>
      </c>
      <c r="I39" s="147">
        <v>9321.7169999999987</v>
      </c>
      <c r="J39" s="247">
        <f t="shared" ref="J39:J61" si="21">H39/$H$62</f>
        <v>0.24123078298193648</v>
      </c>
      <c r="K39" s="246">
        <f t="shared" ref="K39:K61" si="22">I39/$I$62</f>
        <v>0.20292196031438225</v>
      </c>
      <c r="L39" s="52">
        <f>(I39-H39)/H39</f>
        <v>5.1751062981176182E-2</v>
      </c>
      <c r="N39" s="27">
        <f t="shared" ref="N39:N62" si="23">(H39/B39)*10</f>
        <v>1.4072138276196418</v>
      </c>
      <c r="O39" s="151">
        <f t="shared" ref="O39:O62" si="24">(I39/C39)*10</f>
        <v>1.5019370936393239</v>
      </c>
      <c r="P39" s="61">
        <f t="shared" si="8"/>
        <v>6.7312631641710308E-2</v>
      </c>
    </row>
    <row r="40" spans="1:16" ht="20.100000000000001" customHeight="1" x14ac:dyDescent="0.25">
      <c r="A40" s="38" t="s">
        <v>177</v>
      </c>
      <c r="B40" s="19">
        <v>30353.449999999997</v>
      </c>
      <c r="C40" s="140">
        <v>162798.37000000005</v>
      </c>
      <c r="D40" s="247">
        <f t="shared" si="19"/>
        <v>0.1164652698792156</v>
      </c>
      <c r="E40" s="215">
        <f t="shared" si="20"/>
        <v>0.41362754301229632</v>
      </c>
      <c r="F40" s="52">
        <f t="shared" ref="F40:F62" si="25">(C40-B40)/B40</f>
        <v>4.3634222798396909</v>
      </c>
      <c r="H40" s="19">
        <v>3818.8299999999977</v>
      </c>
      <c r="I40" s="140">
        <v>9116.5490000000045</v>
      </c>
      <c r="J40" s="247">
        <f t="shared" si="21"/>
        <v>0.10393937421900802</v>
      </c>
      <c r="K40" s="215">
        <f t="shared" si="22"/>
        <v>0.19845571308184129</v>
      </c>
      <c r="L40" s="52">
        <f t="shared" ref="L40:L62" si="26">(I40-H40)/H40</f>
        <v>1.387262329037954</v>
      </c>
      <c r="N40" s="27">
        <f t="shared" si="23"/>
        <v>1.2581205760794894</v>
      </c>
      <c r="O40" s="152">
        <f t="shared" si="24"/>
        <v>0.55999018909095966</v>
      </c>
      <c r="P40" s="52">
        <f t="shared" si="8"/>
        <v>-0.55489942717892649</v>
      </c>
    </row>
    <row r="41" spans="1:16" ht="20.100000000000001" customHeight="1" x14ac:dyDescent="0.25">
      <c r="A41" s="38" t="s">
        <v>183</v>
      </c>
      <c r="B41" s="19">
        <v>10347.540000000001</v>
      </c>
      <c r="C41" s="140">
        <v>14685.469999999996</v>
      </c>
      <c r="D41" s="247">
        <f t="shared" si="19"/>
        <v>3.9703198110461212E-2</v>
      </c>
      <c r="E41" s="215">
        <f t="shared" si="20"/>
        <v>3.7311890002834691E-2</v>
      </c>
      <c r="F41" s="52">
        <f t="shared" si="25"/>
        <v>0.41922331298066928</v>
      </c>
      <c r="H41" s="19">
        <v>2951.8149999999996</v>
      </c>
      <c r="I41" s="140">
        <v>4270.32</v>
      </c>
      <c r="J41" s="247">
        <f t="shared" si="21"/>
        <v>8.0341309749394796E-2</v>
      </c>
      <c r="K41" s="215">
        <f t="shared" si="22"/>
        <v>9.2959452166345838E-2</v>
      </c>
      <c r="L41" s="52">
        <f t="shared" si="26"/>
        <v>0.4466760281386199</v>
      </c>
      <c r="N41" s="27">
        <f t="shared" si="23"/>
        <v>2.8526731957547389</v>
      </c>
      <c r="O41" s="152">
        <f t="shared" si="24"/>
        <v>2.9078538174127222</v>
      </c>
      <c r="P41" s="52">
        <f t="shared" si="8"/>
        <v>1.9343478159398502E-2</v>
      </c>
    </row>
    <row r="42" spans="1:16" ht="20.100000000000001" customHeight="1" x14ac:dyDescent="0.25">
      <c r="A42" s="38" t="s">
        <v>172</v>
      </c>
      <c r="B42" s="19">
        <v>57229.69000000001</v>
      </c>
      <c r="C42" s="140">
        <v>47711.73</v>
      </c>
      <c r="D42" s="247">
        <f t="shared" si="19"/>
        <v>0.21958859012579618</v>
      </c>
      <c r="E42" s="215">
        <f t="shared" si="20"/>
        <v>0.12122287006169695</v>
      </c>
      <c r="F42" s="52">
        <f t="shared" si="25"/>
        <v>-0.16631157708525077</v>
      </c>
      <c r="H42" s="19">
        <v>5180.0569999999998</v>
      </c>
      <c r="I42" s="140">
        <v>4222.451</v>
      </c>
      <c r="J42" s="247">
        <f t="shared" si="21"/>
        <v>0.14098870151297449</v>
      </c>
      <c r="K42" s="215">
        <f t="shared" si="22"/>
        <v>9.1917404728273103E-2</v>
      </c>
      <c r="L42" s="52">
        <f t="shared" si="26"/>
        <v>-0.18486398894838413</v>
      </c>
      <c r="N42" s="27">
        <f t="shared" si="23"/>
        <v>0.90513455515834507</v>
      </c>
      <c r="O42" s="152">
        <f t="shared" si="24"/>
        <v>0.88499222308644021</v>
      </c>
      <c r="P42" s="52">
        <f t="shared" si="8"/>
        <v>-2.2253411890104161E-2</v>
      </c>
    </row>
    <row r="43" spans="1:16" ht="20.100000000000001" customHeight="1" x14ac:dyDescent="0.25">
      <c r="A43" s="38" t="s">
        <v>176</v>
      </c>
      <c r="B43" s="19">
        <v>13737.779999999999</v>
      </c>
      <c r="C43" s="140">
        <v>24819.970000000008</v>
      </c>
      <c r="D43" s="247">
        <f t="shared" si="19"/>
        <v>5.2711446482732294E-2</v>
      </c>
      <c r="E43" s="215">
        <f t="shared" si="20"/>
        <v>6.3060970504427688E-2</v>
      </c>
      <c r="F43" s="52">
        <f t="shared" si="25"/>
        <v>0.80669438584691344</v>
      </c>
      <c r="H43" s="19">
        <v>1731.4730000000004</v>
      </c>
      <c r="I43" s="140">
        <v>3352.5389999999998</v>
      </c>
      <c r="J43" s="247">
        <f t="shared" si="21"/>
        <v>4.7126533544857623E-2</v>
      </c>
      <c r="K43" s="215">
        <f t="shared" si="22"/>
        <v>7.298052342829317E-2</v>
      </c>
      <c r="L43" s="52">
        <f t="shared" si="26"/>
        <v>0.93623521706662416</v>
      </c>
      <c r="N43" s="27">
        <f t="shared" si="23"/>
        <v>1.2603732189625985</v>
      </c>
      <c r="O43" s="152">
        <f t="shared" si="24"/>
        <v>1.3507425673761888</v>
      </c>
      <c r="P43" s="52">
        <f t="shared" si="8"/>
        <v>7.1700467015613459E-2</v>
      </c>
    </row>
    <row r="44" spans="1:16" ht="20.100000000000001" customHeight="1" x14ac:dyDescent="0.25">
      <c r="A44" s="38" t="s">
        <v>173</v>
      </c>
      <c r="B44" s="19">
        <v>10173.399999999998</v>
      </c>
      <c r="C44" s="140">
        <v>12017.610000000002</v>
      </c>
      <c r="D44" s="247">
        <f t="shared" si="19"/>
        <v>3.903502819578044E-2</v>
      </c>
      <c r="E44" s="215">
        <f t="shared" si="20"/>
        <v>3.0533564292934884E-2</v>
      </c>
      <c r="F44" s="52">
        <f t="shared" si="25"/>
        <v>0.18127764562486534</v>
      </c>
      <c r="H44" s="19">
        <v>2190.2279999999996</v>
      </c>
      <c r="I44" s="140">
        <v>2668.9410000000007</v>
      </c>
      <c r="J44" s="247">
        <f t="shared" si="21"/>
        <v>5.9612742048467622E-2</v>
      </c>
      <c r="K44" s="215">
        <f t="shared" si="22"/>
        <v>5.8099461685377045E-2</v>
      </c>
      <c r="L44" s="52">
        <f t="shared" si="26"/>
        <v>0.21856765597006395</v>
      </c>
      <c r="N44" s="27">
        <f t="shared" si="23"/>
        <v>2.1528967700080601</v>
      </c>
      <c r="O44" s="152">
        <f t="shared" si="24"/>
        <v>2.220858390312217</v>
      </c>
      <c r="P44" s="52">
        <f t="shared" si="8"/>
        <v>3.1567523929121058E-2</v>
      </c>
    </row>
    <row r="45" spans="1:16" ht="20.100000000000001" customHeight="1" x14ac:dyDescent="0.25">
      <c r="A45" s="38" t="s">
        <v>171</v>
      </c>
      <c r="B45" s="19">
        <v>18733.510000000006</v>
      </c>
      <c r="C45" s="140">
        <v>16955.809999999998</v>
      </c>
      <c r="D45" s="247">
        <f t="shared" si="19"/>
        <v>7.1879911441203065E-2</v>
      </c>
      <c r="E45" s="215">
        <f t="shared" si="20"/>
        <v>4.3080222671045915E-2</v>
      </c>
      <c r="F45" s="52">
        <f t="shared" si="25"/>
        <v>-9.4894122884606649E-2</v>
      </c>
      <c r="H45" s="19">
        <v>2694.0579999999995</v>
      </c>
      <c r="I45" s="140">
        <v>2593.3539999999994</v>
      </c>
      <c r="J45" s="247">
        <f t="shared" si="21"/>
        <v>7.3325783716403303E-2</v>
      </c>
      <c r="K45" s="215">
        <f t="shared" si="22"/>
        <v>5.6454028530274453E-2</v>
      </c>
      <c r="L45" s="52">
        <f t="shared" si="26"/>
        <v>-3.7380041558125396E-2</v>
      </c>
      <c r="N45" s="27">
        <f t="shared" si="23"/>
        <v>1.4380956905566542</v>
      </c>
      <c r="O45" s="152">
        <f t="shared" si="24"/>
        <v>1.5294780962985546</v>
      </c>
      <c r="P45" s="52">
        <f t="shared" si="8"/>
        <v>6.3544036980270988E-2</v>
      </c>
    </row>
    <row r="46" spans="1:16" ht="20.100000000000001" customHeight="1" x14ac:dyDescent="0.25">
      <c r="A46" s="38" t="s">
        <v>179</v>
      </c>
      <c r="B46" s="19">
        <v>14386.16</v>
      </c>
      <c r="C46" s="140">
        <v>13893.039999999997</v>
      </c>
      <c r="D46" s="247">
        <f t="shared" si="19"/>
        <v>5.5199260938231944E-2</v>
      </c>
      <c r="E46" s="215">
        <f t="shared" si="20"/>
        <v>3.5298535238230885E-2</v>
      </c>
      <c r="F46" s="52">
        <f t="shared" si="25"/>
        <v>-3.4277388823702966E-2</v>
      </c>
      <c r="H46" s="19">
        <v>2404.261</v>
      </c>
      <c r="I46" s="140">
        <v>2520.8539999999998</v>
      </c>
      <c r="J46" s="247">
        <f t="shared" si="21"/>
        <v>6.5438205890067533E-2</v>
      </c>
      <c r="K46" s="215">
        <f t="shared" si="22"/>
        <v>5.4875795451240557E-2</v>
      </c>
      <c r="L46" s="52">
        <f t="shared" si="26"/>
        <v>4.8494319044396529E-2</v>
      </c>
      <c r="N46" s="27">
        <f t="shared" si="23"/>
        <v>1.67123193402548</v>
      </c>
      <c r="O46" s="152">
        <f t="shared" si="24"/>
        <v>1.8144725704381477</v>
      </c>
      <c r="P46" s="52">
        <f t="shared" si="8"/>
        <v>8.5709609478108406E-2</v>
      </c>
    </row>
    <row r="47" spans="1:16" ht="20.100000000000001" customHeight="1" x14ac:dyDescent="0.25">
      <c r="A47" s="38" t="s">
        <v>185</v>
      </c>
      <c r="B47" s="19">
        <v>14385.040000000003</v>
      </c>
      <c r="C47" s="140">
        <v>15864.14</v>
      </c>
      <c r="D47" s="247">
        <f t="shared" si="19"/>
        <v>5.5194963532096422E-2</v>
      </c>
      <c r="E47" s="215">
        <f t="shared" si="20"/>
        <v>4.0306578316497199E-2</v>
      </c>
      <c r="F47" s="52">
        <f t="shared" si="25"/>
        <v>0.1028220985134554</v>
      </c>
      <c r="H47" s="19">
        <v>1926.9090000000006</v>
      </c>
      <c r="I47" s="140">
        <v>2142.6450000000004</v>
      </c>
      <c r="J47" s="247">
        <f t="shared" si="21"/>
        <v>5.2445831743485494E-2</v>
      </c>
      <c r="K47" s="215">
        <f t="shared" si="22"/>
        <v>4.6642665043125607E-2</v>
      </c>
      <c r="L47" s="52">
        <f t="shared" si="26"/>
        <v>0.1119596203038129</v>
      </c>
      <c r="N47" s="27">
        <f t="shared" si="23"/>
        <v>1.3395228654212989</v>
      </c>
      <c r="O47" s="152">
        <f t="shared" si="24"/>
        <v>1.3506215905810215</v>
      </c>
      <c r="P47" s="52">
        <f t="shared" si="8"/>
        <v>8.2855809678409921E-3</v>
      </c>
    </row>
    <row r="48" spans="1:16" ht="20.100000000000001" customHeight="1" x14ac:dyDescent="0.25">
      <c r="A48" s="38" t="s">
        <v>189</v>
      </c>
      <c r="B48" s="19">
        <v>5643.92</v>
      </c>
      <c r="C48" s="140">
        <v>6756.6299999999992</v>
      </c>
      <c r="D48" s="247">
        <f t="shared" si="19"/>
        <v>2.1655550389715259E-2</v>
      </c>
      <c r="E48" s="215">
        <f t="shared" si="20"/>
        <v>1.7166807419160095E-2</v>
      </c>
      <c r="F48" s="52">
        <f t="shared" si="25"/>
        <v>0.19715197947525817</v>
      </c>
      <c r="H48" s="19">
        <v>1619.7120000000002</v>
      </c>
      <c r="I48" s="140">
        <v>2097.4080000000004</v>
      </c>
      <c r="J48" s="247">
        <f t="shared" si="21"/>
        <v>4.4084667737243614E-2</v>
      </c>
      <c r="K48" s="215">
        <f t="shared" si="22"/>
        <v>4.5657912908004819E-2</v>
      </c>
      <c r="L48" s="52">
        <f t="shared" si="26"/>
        <v>0.29492650545282129</v>
      </c>
      <c r="N48" s="27">
        <f t="shared" si="23"/>
        <v>2.869835150037563</v>
      </c>
      <c r="O48" s="152">
        <f t="shared" si="24"/>
        <v>3.1042220752061316</v>
      </c>
      <c r="P48" s="52">
        <f t="shared" si="8"/>
        <v>8.1672609371134353E-2</v>
      </c>
    </row>
    <row r="49" spans="1:16" ht="20.100000000000001" customHeight="1" x14ac:dyDescent="0.25">
      <c r="A49" s="38" t="s">
        <v>174</v>
      </c>
      <c r="B49" s="19">
        <v>14490.25</v>
      </c>
      <c r="C49" s="140">
        <v>7949.2199999999984</v>
      </c>
      <c r="D49" s="247">
        <f t="shared" si="19"/>
        <v>5.5598651120953434E-2</v>
      </c>
      <c r="E49" s="215">
        <f t="shared" si="20"/>
        <v>2.0196862766280795E-2</v>
      </c>
      <c r="F49" s="52">
        <f>(C49-B49)/B49</f>
        <v>-0.45140905091354544</v>
      </c>
      <c r="H49" s="19">
        <v>1529.4249999999997</v>
      </c>
      <c r="I49" s="140">
        <v>1722.355</v>
      </c>
      <c r="J49" s="247">
        <f t="shared" si="21"/>
        <v>4.1627272597865424E-2</v>
      </c>
      <c r="K49" s="215">
        <f t="shared" si="22"/>
        <v>3.7493484618475105E-2</v>
      </c>
      <c r="L49" s="52">
        <f t="shared" si="26"/>
        <v>0.12614544681824891</v>
      </c>
      <c r="N49" s="27">
        <f t="shared" si="23"/>
        <v>1.0554855851348319</v>
      </c>
      <c r="O49" s="152">
        <f t="shared" si="24"/>
        <v>2.1666968583081112</v>
      </c>
      <c r="P49" s="52">
        <f t="shared" si="8"/>
        <v>1.0527962568350271</v>
      </c>
    </row>
    <row r="50" spans="1:16" ht="20.100000000000001" customHeight="1" x14ac:dyDescent="0.25">
      <c r="A50" s="38" t="s">
        <v>184</v>
      </c>
      <c r="B50" s="19">
        <v>1559.6499999999999</v>
      </c>
      <c r="C50" s="140">
        <v>2369.7199999999998</v>
      </c>
      <c r="D50" s="247">
        <f t="shared" si="19"/>
        <v>5.9843298922237376E-3</v>
      </c>
      <c r="E50" s="215">
        <f t="shared" si="20"/>
        <v>6.0208309286333668E-3</v>
      </c>
      <c r="F50" s="52">
        <f t="shared" ref="F50:F53" si="27">(C50-B50)/B50</f>
        <v>0.51939217132048854</v>
      </c>
      <c r="H50" s="19">
        <v>302.27100000000002</v>
      </c>
      <c r="I50" s="140">
        <v>447.58499999999987</v>
      </c>
      <c r="J50" s="247">
        <f t="shared" si="21"/>
        <v>8.2270901256546614E-3</v>
      </c>
      <c r="K50" s="215">
        <f t="shared" si="22"/>
        <v>9.7433579679916012E-3</v>
      </c>
      <c r="L50" s="52">
        <f t="shared" si="26"/>
        <v>0.48074079220302257</v>
      </c>
      <c r="N50" s="27">
        <f t="shared" ref="N50" si="28">(H50/B50)*10</f>
        <v>1.938069438656109</v>
      </c>
      <c r="O50" s="152">
        <f t="shared" ref="O50" si="29">(I50/C50)*10</f>
        <v>1.8887674493189064</v>
      </c>
      <c r="P50" s="52">
        <f t="shared" ref="P50" si="30">(O50-N50)/N50</f>
        <v>-2.5438711510455219E-2</v>
      </c>
    </row>
    <row r="51" spans="1:16" ht="20.100000000000001" customHeight="1" x14ac:dyDescent="0.25">
      <c r="A51" s="38" t="s">
        <v>186</v>
      </c>
      <c r="B51" s="19">
        <v>1779.84</v>
      </c>
      <c r="C51" s="140">
        <v>1613.6499999999999</v>
      </c>
      <c r="D51" s="247">
        <f t="shared" si="19"/>
        <v>6.829192264530823E-3</v>
      </c>
      <c r="E51" s="215">
        <f t="shared" si="20"/>
        <v>4.0998572945281433E-3</v>
      </c>
      <c r="F51" s="52">
        <f t="shared" si="27"/>
        <v>-9.3373561668464611E-2</v>
      </c>
      <c r="H51" s="19">
        <v>484.57299999999992</v>
      </c>
      <c r="I51" s="140">
        <v>438.60599999999999</v>
      </c>
      <c r="J51" s="247">
        <f t="shared" si="21"/>
        <v>1.3188912411243077E-2</v>
      </c>
      <c r="K51" s="215">
        <f t="shared" si="22"/>
        <v>9.5478965222447702E-3</v>
      </c>
      <c r="L51" s="52">
        <f t="shared" si="26"/>
        <v>-9.4860836241391772E-2</v>
      </c>
      <c r="N51" s="27">
        <f t="shared" ref="N51:N52" si="31">(H51/B51)*10</f>
        <v>2.7225649496583957</v>
      </c>
      <c r="O51" s="152">
        <f t="shared" ref="O51:O52" si="32">(I51/C51)*10</f>
        <v>2.7180987202925051</v>
      </c>
      <c r="P51" s="52">
        <f t="shared" ref="P51:P52" si="33">(O51-N51)/N51</f>
        <v>-1.6404491530866759E-3</v>
      </c>
    </row>
    <row r="52" spans="1:16" ht="20.100000000000001" customHeight="1" x14ac:dyDescent="0.25">
      <c r="A52" s="38" t="s">
        <v>198</v>
      </c>
      <c r="B52" s="19">
        <v>1120.73</v>
      </c>
      <c r="C52" s="140">
        <v>1108.8200000000002</v>
      </c>
      <c r="D52" s="247">
        <f t="shared" si="19"/>
        <v>4.300207123464822E-3</v>
      </c>
      <c r="E52" s="215">
        <f t="shared" si="20"/>
        <v>2.8172179625809172E-3</v>
      </c>
      <c r="F52" s="52">
        <f t="shared" si="27"/>
        <v>-1.0627002043310926E-2</v>
      </c>
      <c r="H52" s="19">
        <v>282.50200000000001</v>
      </c>
      <c r="I52" s="140">
        <v>259.85200000000003</v>
      </c>
      <c r="J52" s="247">
        <f t="shared" si="21"/>
        <v>7.6890254595303334E-3</v>
      </c>
      <c r="K52" s="215">
        <f t="shared" si="22"/>
        <v>5.6566485800430191E-3</v>
      </c>
      <c r="L52" s="52">
        <f t="shared" si="26"/>
        <v>-8.0176423529744842E-2</v>
      </c>
      <c r="N52" s="27">
        <f t="shared" si="31"/>
        <v>2.5206963318551301</v>
      </c>
      <c r="O52" s="152">
        <f t="shared" si="32"/>
        <v>2.3435002976136792</v>
      </c>
      <c r="P52" s="52">
        <f t="shared" si="33"/>
        <v>-7.029646213316057E-2</v>
      </c>
    </row>
    <row r="53" spans="1:16" ht="20.100000000000001" customHeight="1" x14ac:dyDescent="0.25">
      <c r="A53" s="38" t="s">
        <v>190</v>
      </c>
      <c r="B53" s="19">
        <v>1001.9599999999999</v>
      </c>
      <c r="C53" s="140">
        <v>890.4100000000002</v>
      </c>
      <c r="D53" s="247">
        <f t="shared" si="19"/>
        <v>3.8444902246096858E-3</v>
      </c>
      <c r="E53" s="215">
        <f t="shared" si="20"/>
        <v>2.2622959957988445E-3</v>
      </c>
      <c r="F53" s="52">
        <f t="shared" si="27"/>
        <v>-0.11133178969220302</v>
      </c>
      <c r="H53" s="19">
        <v>107.20000000000002</v>
      </c>
      <c r="I53" s="140">
        <v>192.24600000000004</v>
      </c>
      <c r="J53" s="247">
        <f t="shared" si="21"/>
        <v>2.9177263497662028E-3</v>
      </c>
      <c r="K53" s="215">
        <f t="shared" si="22"/>
        <v>4.1849516760269316E-3</v>
      </c>
      <c r="L53" s="52">
        <f t="shared" si="26"/>
        <v>0.79333955223880603</v>
      </c>
      <c r="N53" s="27">
        <f t="shared" ref="N53" si="34">(H53/B53)*10</f>
        <v>1.0699029901393271</v>
      </c>
      <c r="O53" s="152">
        <f t="shared" ref="O53" si="35">(I53/C53)*10</f>
        <v>2.1590727866937702</v>
      </c>
      <c r="P53" s="52">
        <f t="shared" ref="P53" si="36">(O53-N53)/N53</f>
        <v>1.0180079938019493</v>
      </c>
    </row>
    <row r="54" spans="1:16" ht="20.100000000000001" customHeight="1" x14ac:dyDescent="0.25">
      <c r="A54" s="38" t="s">
        <v>194</v>
      </c>
      <c r="B54" s="19">
        <v>398.5</v>
      </c>
      <c r="C54" s="140">
        <v>663.12</v>
      </c>
      <c r="D54" s="247">
        <f t="shared" si="19"/>
        <v>1.5290324509031896E-3</v>
      </c>
      <c r="E54" s="215">
        <f t="shared" si="20"/>
        <v>1.6848123007761923E-3</v>
      </c>
      <c r="F54" s="52">
        <f t="shared" ref="F54" si="37">(C54-B54)/B54</f>
        <v>0.66404015056461729</v>
      </c>
      <c r="H54" s="19">
        <v>92.67</v>
      </c>
      <c r="I54" s="140">
        <v>145.50699999999998</v>
      </c>
      <c r="J54" s="247">
        <f t="shared" si="21"/>
        <v>2.5222546719480782E-3</v>
      </c>
      <c r="K54" s="215">
        <f t="shared" si="22"/>
        <v>3.1675029052549886E-3</v>
      </c>
      <c r="L54" s="52">
        <f t="shared" si="26"/>
        <v>0.57016294377900045</v>
      </c>
      <c r="N54" s="27">
        <f t="shared" si="23"/>
        <v>2.3254705144291092</v>
      </c>
      <c r="O54" s="152">
        <f t="shared" si="24"/>
        <v>2.1942785619495715</v>
      </c>
      <c r="P54" s="52">
        <f t="shared" ref="P54" si="38">(O54-N54)/N54</f>
        <v>-5.6415229376384796E-2</v>
      </c>
    </row>
    <row r="55" spans="1:16" ht="20.100000000000001" customHeight="1" x14ac:dyDescent="0.25">
      <c r="A55" s="38" t="s">
        <v>191</v>
      </c>
      <c r="B55" s="19">
        <v>522.84</v>
      </c>
      <c r="C55" s="140">
        <v>452.61000000000007</v>
      </c>
      <c r="D55" s="247">
        <f t="shared" si="19"/>
        <v>2.006121271343096E-3</v>
      </c>
      <c r="E55" s="215">
        <f t="shared" si="20"/>
        <v>1.1499621417757155E-3</v>
      </c>
      <c r="F55" s="52">
        <f t="shared" ref="F55:F56" si="39">(C55-B55)/B55</f>
        <v>-0.13432407619921957</v>
      </c>
      <c r="H55" s="19">
        <v>150.94499999999999</v>
      </c>
      <c r="I55" s="140">
        <v>119.22500000000001</v>
      </c>
      <c r="J55" s="247">
        <f t="shared" si="21"/>
        <v>4.1083601106852554E-3</v>
      </c>
      <c r="K55" s="215">
        <f t="shared" si="22"/>
        <v>2.5953770875561046E-3</v>
      </c>
      <c r="L55" s="52">
        <f t="shared" ref="L55:L56" si="40">(I55-H55)/H55</f>
        <v>-0.21014276723309805</v>
      </c>
      <c r="N55" s="27">
        <f t="shared" si="23"/>
        <v>2.8870208859306863</v>
      </c>
      <c r="O55" s="152">
        <f t="shared" si="24"/>
        <v>2.6341662800203265</v>
      </c>
      <c r="P55" s="52">
        <f t="shared" ref="P55:P56" si="41">(O55-N55)/N55</f>
        <v>-8.7583227105351297E-2</v>
      </c>
    </row>
    <row r="56" spans="1:16" ht="20.100000000000001" customHeight="1" x14ac:dyDescent="0.25">
      <c r="A56" s="38" t="s">
        <v>221</v>
      </c>
      <c r="B56" s="19">
        <v>103.6</v>
      </c>
      <c r="C56" s="140">
        <v>105.97</v>
      </c>
      <c r="D56" s="247">
        <f t="shared" si="19"/>
        <v>3.9751006753719058E-4</v>
      </c>
      <c r="E56" s="215">
        <f t="shared" si="20"/>
        <v>2.6924170514123097E-4</v>
      </c>
      <c r="F56" s="52">
        <f t="shared" si="39"/>
        <v>2.2876447876447922E-2</v>
      </c>
      <c r="H56" s="19">
        <v>24.518000000000001</v>
      </c>
      <c r="I56" s="140">
        <v>79.424000000000007</v>
      </c>
      <c r="J56" s="247">
        <f t="shared" si="21"/>
        <v>6.6732103212283349E-4</v>
      </c>
      <c r="K56" s="215">
        <f t="shared" si="22"/>
        <v>1.7289597802646764E-3</v>
      </c>
      <c r="L56" s="52">
        <f t="shared" si="40"/>
        <v>2.2394159393098949</v>
      </c>
      <c r="N56" s="27">
        <f t="shared" si="23"/>
        <v>2.3666023166023167</v>
      </c>
      <c r="O56" s="152">
        <f t="shared" si="24"/>
        <v>7.4949514013400016</v>
      </c>
      <c r="P56" s="52">
        <f t="shared" si="41"/>
        <v>2.166966984170096</v>
      </c>
    </row>
    <row r="57" spans="1:16" ht="20.100000000000001" customHeight="1" x14ac:dyDescent="0.25">
      <c r="A57" s="38" t="s">
        <v>192</v>
      </c>
      <c r="B57" s="19">
        <v>612.15000000000009</v>
      </c>
      <c r="C57" s="140">
        <v>264.46000000000004</v>
      </c>
      <c r="D57" s="247">
        <f t="shared" si="19"/>
        <v>2.3488010409545485E-3</v>
      </c>
      <c r="E57" s="215">
        <f t="shared" si="20"/>
        <v>6.7192282100264188E-4</v>
      </c>
      <c r="F57" s="52">
        <f t="shared" si="25"/>
        <v>-0.56798170383076041</v>
      </c>
      <c r="H57" s="19">
        <v>129.61700000000002</v>
      </c>
      <c r="I57" s="140">
        <v>64.953000000000003</v>
      </c>
      <c r="J57" s="247">
        <f t="shared" si="21"/>
        <v>3.5278632115452045E-3</v>
      </c>
      <c r="K57" s="215">
        <f t="shared" si="22"/>
        <v>1.4139444576895086E-3</v>
      </c>
      <c r="L57" s="52">
        <f t="shared" si="26"/>
        <v>-0.49888517709868307</v>
      </c>
      <c r="N57" s="27">
        <f t="shared" si="23"/>
        <v>2.1174058645756757</v>
      </c>
      <c r="O57" s="152">
        <f t="shared" si="24"/>
        <v>2.4560614081524617</v>
      </c>
      <c r="P57" s="52">
        <f t="shared" si="8"/>
        <v>0.15993888996083039</v>
      </c>
    </row>
    <row r="58" spans="1:16" ht="20.100000000000001" customHeight="1" x14ac:dyDescent="0.25">
      <c r="A58" s="38" t="s">
        <v>196</v>
      </c>
      <c r="B58" s="19">
        <v>334.92</v>
      </c>
      <c r="C58" s="140">
        <v>197.71</v>
      </c>
      <c r="D58" s="247">
        <f t="shared" si="19"/>
        <v>1.2850779133161763E-3</v>
      </c>
      <c r="E58" s="215">
        <f t="shared" si="20"/>
        <v>5.0232874892396702E-4</v>
      </c>
      <c r="F58" s="52">
        <f t="shared" si="25"/>
        <v>-0.40967992356383615</v>
      </c>
      <c r="H58" s="19">
        <v>65.847000000000023</v>
      </c>
      <c r="I58" s="140">
        <v>40.986000000000004</v>
      </c>
      <c r="J58" s="247">
        <f t="shared" si="21"/>
        <v>1.7921970797859627E-3</v>
      </c>
      <c r="K58" s="215">
        <f t="shared" si="22"/>
        <v>8.9221325485908576E-4</v>
      </c>
      <c r="L58" s="52">
        <f t="shared" si="26"/>
        <v>-0.37755706410314838</v>
      </c>
      <c r="N58" s="27">
        <f t="shared" ref="N58" si="42">(H58/B58)*10</f>
        <v>1.9660515944106061</v>
      </c>
      <c r="O58" s="152">
        <f t="shared" ref="O58" si="43">(I58/C58)*10</f>
        <v>2.0730362652369632</v>
      </c>
      <c r="P58" s="52">
        <f t="shared" ref="P58" si="44">(O58-N58)/N58</f>
        <v>5.4416003695177469E-2</v>
      </c>
    </row>
    <row r="59" spans="1:16" ht="20.100000000000001" customHeight="1" x14ac:dyDescent="0.25">
      <c r="A59" s="38" t="s">
        <v>195</v>
      </c>
      <c r="B59" s="19">
        <v>123.3</v>
      </c>
      <c r="C59" s="140">
        <v>129.1</v>
      </c>
      <c r="D59" s="247">
        <f t="shared" si="19"/>
        <v>4.7309837188547871E-4</v>
      </c>
      <c r="E59" s="215">
        <f t="shared" si="20"/>
        <v>3.280089094435493E-4</v>
      </c>
      <c r="F59" s="52">
        <f>(C59-B59)/B59</f>
        <v>4.7039740470397384E-2</v>
      </c>
      <c r="H59" s="19">
        <v>38.365000000000002</v>
      </c>
      <c r="I59" s="140">
        <v>40.905000000000001</v>
      </c>
      <c r="J59" s="247">
        <f t="shared" si="21"/>
        <v>1.0442030914998167E-3</v>
      </c>
      <c r="K59" s="215">
        <f t="shared" si="22"/>
        <v>8.9044998755699264E-4</v>
      </c>
      <c r="L59" s="52">
        <f t="shared" si="26"/>
        <v>6.620617750553888E-2</v>
      </c>
      <c r="N59" s="27">
        <f t="shared" si="23"/>
        <v>3.1115166261151668</v>
      </c>
      <c r="O59" s="152">
        <f t="shared" si="24"/>
        <v>3.1684740511231606</v>
      </c>
      <c r="P59" s="52">
        <f>(O59-N59)/N59</f>
        <v>1.8305357757032813E-2</v>
      </c>
    </row>
    <row r="60" spans="1:16" ht="20.100000000000001" customHeight="1" x14ac:dyDescent="0.25">
      <c r="A60" s="38" t="s">
        <v>193</v>
      </c>
      <c r="B60" s="19">
        <v>279.54000000000002</v>
      </c>
      <c r="C60" s="140">
        <v>136.57</v>
      </c>
      <c r="D60" s="247">
        <f t="shared" si="19"/>
        <v>1.0725865277929176E-3</v>
      </c>
      <c r="E60" s="215">
        <f t="shared" si="20"/>
        <v>3.469882011053875E-4</v>
      </c>
      <c r="F60" s="52">
        <f>(C60-B60)/B60</f>
        <v>-0.5114473778350147</v>
      </c>
      <c r="H60" s="19">
        <v>47.173999999999999</v>
      </c>
      <c r="I60" s="140">
        <v>34.701000000000001</v>
      </c>
      <c r="J60" s="247">
        <f t="shared" si="21"/>
        <v>1.283962899476407E-3</v>
      </c>
      <c r="K60" s="215">
        <f t="shared" si="22"/>
        <v>7.5539677345593946E-4</v>
      </c>
      <c r="L60" s="52">
        <f t="shared" si="26"/>
        <v>-0.26440412091406279</v>
      </c>
      <c r="N60" s="27">
        <f t="shared" ref="N60" si="45">(H60/B60)*10</f>
        <v>1.6875581312155683</v>
      </c>
      <c r="O60" s="152">
        <f t="shared" ref="O60" si="46">(I60/C60)*10</f>
        <v>2.5408947792340926</v>
      </c>
      <c r="P60" s="52">
        <f>(O60-N60)/N60</f>
        <v>0.50566355744074765</v>
      </c>
    </row>
    <row r="61" spans="1:16" ht="20.100000000000001" customHeight="1" thickBot="1" x14ac:dyDescent="0.3">
      <c r="A61" s="8" t="s">
        <v>17</v>
      </c>
      <c r="B61" s="19">
        <f>B62-SUM(B39:B60)</f>
        <v>321.63000000000466</v>
      </c>
      <c r="C61" s="140">
        <f>C62-SUM(C39:C60)</f>
        <v>138.10999999992782</v>
      </c>
      <c r="D61" s="247">
        <f t="shared" si="19"/>
        <v>1.2340845851543287E-3</v>
      </c>
      <c r="E61" s="215">
        <f t="shared" si="20"/>
        <v>3.5090093325503425E-4</v>
      </c>
      <c r="F61" s="52">
        <f t="shared" si="25"/>
        <v>-0.57059353916013489</v>
      </c>
      <c r="H61" s="196">
        <f>H62-SUM(H39:H60)</f>
        <v>105.44200000001001</v>
      </c>
      <c r="I61" s="142">
        <f>I62-SUM(I39:I60)</f>
        <v>44.32499999999709</v>
      </c>
      <c r="J61" s="247">
        <f t="shared" si="21"/>
        <v>2.869877815038033E-3</v>
      </c>
      <c r="K61" s="215">
        <f t="shared" si="22"/>
        <v>9.6489905142308049E-4</v>
      </c>
      <c r="L61" s="52">
        <f t="shared" si="26"/>
        <v>-0.57962671421262035</v>
      </c>
      <c r="N61" s="27">
        <f t="shared" si="23"/>
        <v>3.2783633367536762</v>
      </c>
      <c r="O61" s="152">
        <f t="shared" si="24"/>
        <v>3.2093983056998225</v>
      </c>
      <c r="P61" s="52">
        <f t="shared" si="8"/>
        <v>-2.1036420911827513E-2</v>
      </c>
    </row>
    <row r="62" spans="1:16" ht="26.25" customHeight="1" thickBot="1" x14ac:dyDescent="0.3">
      <c r="A62" s="12" t="s">
        <v>18</v>
      </c>
      <c r="B62" s="17">
        <v>260622.33000000007</v>
      </c>
      <c r="C62" s="145">
        <v>393586.86999999994</v>
      </c>
      <c r="D62" s="253">
        <f>SUM(D39:D61)</f>
        <v>0.99999999999999989</v>
      </c>
      <c r="E62" s="254">
        <f>SUM(E39:E61)</f>
        <v>1</v>
      </c>
      <c r="F62" s="57">
        <f t="shared" si="25"/>
        <v>0.51018091964721446</v>
      </c>
      <c r="G62" s="1"/>
      <c r="H62" s="17">
        <v>36740.936999999998</v>
      </c>
      <c r="I62" s="145">
        <v>45937.448000000004</v>
      </c>
      <c r="J62" s="253">
        <f>SUM(J39:J61)</f>
        <v>1.0000000000000004</v>
      </c>
      <c r="K62" s="254">
        <f>SUM(K39:K61)</f>
        <v>1</v>
      </c>
      <c r="L62" s="57">
        <f t="shared" si="26"/>
        <v>0.25030692603185395</v>
      </c>
      <c r="M62" s="1"/>
      <c r="N62" s="29">
        <f t="shared" si="23"/>
        <v>1.4097386436534423</v>
      </c>
      <c r="O62" s="146">
        <f t="shared" si="24"/>
        <v>1.1671488939658992</v>
      </c>
      <c r="P62" s="57">
        <f t="shared" si="8"/>
        <v>-0.17208136471229432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169</v>
      </c>
      <c r="B68" s="39">
        <v>228718.54</v>
      </c>
      <c r="C68" s="147">
        <v>222746.67999999996</v>
      </c>
      <c r="D68" s="247">
        <f>B68/$B$96</f>
        <v>0.45640046674788487</v>
      </c>
      <c r="E68" s="246">
        <f>C68/$C$96</f>
        <v>0.45224333600121935</v>
      </c>
      <c r="F68" s="61">
        <f t="shared" ref="F68:F87" si="47">(C68-B68)/B68</f>
        <v>-2.6110082724382744E-2</v>
      </c>
      <c r="H68" s="19">
        <v>22979.131000000005</v>
      </c>
      <c r="I68" s="147">
        <v>20044.297000000002</v>
      </c>
      <c r="J68" s="245">
        <f>H68/$H$96</f>
        <v>0.35615811445429685</v>
      </c>
      <c r="K68" s="246">
        <f>I68/$I$96</f>
        <v>0.31148005642671922</v>
      </c>
      <c r="L68" s="61">
        <f t="shared" ref="L68:L85" si="48">(I68-H68)/H68</f>
        <v>-0.12771736233193509</v>
      </c>
      <c r="N68" s="41">
        <f t="shared" ref="N68:N78" si="49">(H68/B68)*10</f>
        <v>1.0046903499821223</v>
      </c>
      <c r="O68" s="149">
        <f t="shared" ref="O68:O78" si="50">(I68/C68)*10</f>
        <v>0.8998696187076729</v>
      </c>
      <c r="P68" s="61">
        <f t="shared" si="8"/>
        <v>-0.10433138058538589</v>
      </c>
    </row>
    <row r="69" spans="1:16" ht="20.100000000000001" customHeight="1" x14ac:dyDescent="0.25">
      <c r="A69" s="38" t="s">
        <v>165</v>
      </c>
      <c r="B69" s="19">
        <v>37922.079999999994</v>
      </c>
      <c r="C69" s="140">
        <v>45658.499999999978</v>
      </c>
      <c r="D69" s="247">
        <f t="shared" ref="D69:D95" si="51">B69/$B$96</f>
        <v>7.567228704787389E-2</v>
      </c>
      <c r="E69" s="215">
        <f t="shared" ref="E69:E95" si="52">C69/$C$96</f>
        <v>9.2700606612011766E-2</v>
      </c>
      <c r="F69" s="52">
        <f t="shared" si="47"/>
        <v>0.20400832443789962</v>
      </c>
      <c r="H69" s="19">
        <v>7030.179000000001</v>
      </c>
      <c r="I69" s="140">
        <v>8860.2930000000015</v>
      </c>
      <c r="J69" s="214">
        <f t="shared" ref="J69:J96" si="53">H69/$H$96</f>
        <v>0.10896214034012834</v>
      </c>
      <c r="K69" s="215">
        <f t="shared" ref="K69:K96" si="54">I69/$I$96</f>
        <v>0.13768527594643332</v>
      </c>
      <c r="L69" s="52">
        <f t="shared" si="48"/>
        <v>0.26032253232812425</v>
      </c>
      <c r="N69" s="40">
        <f t="shared" si="49"/>
        <v>1.8538484703370706</v>
      </c>
      <c r="O69" s="143">
        <f t="shared" si="50"/>
        <v>1.9405571799336392</v>
      </c>
      <c r="P69" s="52">
        <f t="shared" si="8"/>
        <v>4.6772274532666129E-2</v>
      </c>
    </row>
    <row r="70" spans="1:16" ht="20.100000000000001" customHeight="1" x14ac:dyDescent="0.25">
      <c r="A70" s="38" t="s">
        <v>166</v>
      </c>
      <c r="B70" s="19">
        <v>20396.48</v>
      </c>
      <c r="C70" s="140">
        <v>20046.339999999997</v>
      </c>
      <c r="D70" s="247">
        <f t="shared" si="51"/>
        <v>4.0700517728094535E-2</v>
      </c>
      <c r="E70" s="215">
        <f t="shared" si="52"/>
        <v>4.070015174284386E-2</v>
      </c>
      <c r="F70" s="52">
        <f t="shared" si="47"/>
        <v>-1.7166687585308989E-2</v>
      </c>
      <c r="H70" s="19">
        <v>5909.082999999996</v>
      </c>
      <c r="I70" s="140">
        <v>6186.4590000000017</v>
      </c>
      <c r="J70" s="214">
        <f t="shared" si="53"/>
        <v>9.1586050814277439E-2</v>
      </c>
      <c r="K70" s="215">
        <f t="shared" si="54"/>
        <v>9.6135005303582627E-2</v>
      </c>
      <c r="L70" s="52">
        <f t="shared" si="48"/>
        <v>4.6940616674364846E-2</v>
      </c>
      <c r="N70" s="40">
        <f t="shared" si="49"/>
        <v>2.8971092070788669</v>
      </c>
      <c r="O70" s="143">
        <f t="shared" si="50"/>
        <v>3.0860790548299604</v>
      </c>
      <c r="P70" s="52">
        <f t="shared" si="8"/>
        <v>6.5227036415941783E-2</v>
      </c>
    </row>
    <row r="71" spans="1:16" ht="20.100000000000001" customHeight="1" x14ac:dyDescent="0.25">
      <c r="A71" s="38" t="s">
        <v>168</v>
      </c>
      <c r="B71" s="19">
        <v>22160.530000000006</v>
      </c>
      <c r="C71" s="140">
        <v>21746.44000000001</v>
      </c>
      <c r="D71" s="247">
        <f t="shared" si="51"/>
        <v>4.4220622584336657E-2</v>
      </c>
      <c r="E71" s="215">
        <f t="shared" si="52"/>
        <v>4.4151870509362305E-2</v>
      </c>
      <c r="F71" s="52">
        <f t="shared" si="47"/>
        <v>-1.8685924930495632E-2</v>
      </c>
      <c r="H71" s="19">
        <v>4386.735999999999</v>
      </c>
      <c r="I71" s="140">
        <v>4556.2510000000002</v>
      </c>
      <c r="J71" s="214">
        <f t="shared" si="53"/>
        <v>6.7990892360933211E-2</v>
      </c>
      <c r="K71" s="215">
        <f t="shared" si="54"/>
        <v>7.0802249566262951E-2</v>
      </c>
      <c r="L71" s="52">
        <f t="shared" si="48"/>
        <v>3.8642626317152727E-2</v>
      </c>
      <c r="N71" s="40">
        <f t="shared" si="49"/>
        <v>1.9795266629453347</v>
      </c>
      <c r="O71" s="143">
        <f t="shared" si="50"/>
        <v>2.0951709797097813</v>
      </c>
      <c r="P71" s="52">
        <f t="shared" si="8"/>
        <v>5.842018646638461E-2</v>
      </c>
    </row>
    <row r="72" spans="1:16" ht="20.100000000000001" customHeight="1" x14ac:dyDescent="0.25">
      <c r="A72" s="38" t="s">
        <v>178</v>
      </c>
      <c r="B72" s="19">
        <v>23216.330000000005</v>
      </c>
      <c r="C72" s="140">
        <v>20829.830000000005</v>
      </c>
      <c r="D72" s="247">
        <f t="shared" si="51"/>
        <v>4.6327437417941389E-2</v>
      </c>
      <c r="E72" s="215">
        <f t="shared" si="52"/>
        <v>4.2290874133514733E-2</v>
      </c>
      <c r="F72" s="52">
        <f t="shared" si="47"/>
        <v>-0.10279402472311513</v>
      </c>
      <c r="H72" s="19">
        <v>4591.2889999999998</v>
      </c>
      <c r="I72" s="140">
        <v>4205.116</v>
      </c>
      <c r="J72" s="214">
        <f t="shared" si="53"/>
        <v>7.116129992708399E-2</v>
      </c>
      <c r="K72" s="215">
        <f t="shared" si="54"/>
        <v>6.5345757397273635E-2</v>
      </c>
      <c r="L72" s="52">
        <f t="shared" si="48"/>
        <v>-8.4109930784143583E-2</v>
      </c>
      <c r="N72" s="40">
        <f t="shared" si="49"/>
        <v>1.9776118792246657</v>
      </c>
      <c r="O72" s="143">
        <f t="shared" si="50"/>
        <v>2.0187951605942049</v>
      </c>
      <c r="P72" s="52">
        <f t="shared" ref="P72:P78" si="55">(O72-N72)/N72</f>
        <v>2.0824754241305091E-2</v>
      </c>
    </row>
    <row r="73" spans="1:16" ht="20.100000000000001" customHeight="1" x14ac:dyDescent="0.25">
      <c r="A73" s="38" t="s">
        <v>202</v>
      </c>
      <c r="B73" s="19">
        <v>64030.429999999986</v>
      </c>
      <c r="C73" s="140">
        <v>55884.329999999994</v>
      </c>
      <c r="D73" s="247">
        <f t="shared" si="51"/>
        <v>0.12777065706202811</v>
      </c>
      <c r="E73" s="215">
        <f t="shared" si="52"/>
        <v>0.11346214376525399</v>
      </c>
      <c r="F73" s="52">
        <f t="shared" si="47"/>
        <v>-0.12722232226146213</v>
      </c>
      <c r="H73" s="19">
        <v>4471.0460000000003</v>
      </c>
      <c r="I73" s="140">
        <v>4189.2619999999997</v>
      </c>
      <c r="J73" s="214">
        <f t="shared" si="53"/>
        <v>6.9297629792807472E-2</v>
      </c>
      <c r="K73" s="215">
        <f t="shared" si="54"/>
        <v>6.5099392817134491E-2</v>
      </c>
      <c r="L73" s="52">
        <f t="shared" si="48"/>
        <v>-6.3024178234802442E-2</v>
      </c>
      <c r="N73" s="40">
        <f t="shared" si="49"/>
        <v>0.6982689324435275</v>
      </c>
      <c r="O73" s="143">
        <f t="shared" si="50"/>
        <v>0.74963088937453493</v>
      </c>
      <c r="P73" s="52">
        <f t="shared" si="55"/>
        <v>7.3556125075292994E-2</v>
      </c>
    </row>
    <row r="74" spans="1:16" ht="20.100000000000001" customHeight="1" x14ac:dyDescent="0.25">
      <c r="A74" s="38" t="s">
        <v>170</v>
      </c>
      <c r="B74" s="19">
        <v>9976.7099999999991</v>
      </c>
      <c r="C74" s="140">
        <v>8818.8900000000012</v>
      </c>
      <c r="D74" s="247">
        <f t="shared" si="51"/>
        <v>1.9908202896924271E-2</v>
      </c>
      <c r="E74" s="215">
        <f t="shared" si="52"/>
        <v>1.7905022123911318E-2</v>
      </c>
      <c r="F74" s="52">
        <f t="shared" si="47"/>
        <v>-0.11605228577356644</v>
      </c>
      <c r="H74" s="19">
        <v>2054.4909999999995</v>
      </c>
      <c r="I74" s="140">
        <v>1884.4249999999997</v>
      </c>
      <c r="J74" s="214">
        <f t="shared" si="53"/>
        <v>3.1842963979939992E-2</v>
      </c>
      <c r="K74" s="215">
        <f t="shared" si="54"/>
        <v>2.9283182410035146E-2</v>
      </c>
      <c r="L74" s="52">
        <f t="shared" si="48"/>
        <v>-8.2777680700475129E-2</v>
      </c>
      <c r="N74" s="40">
        <f t="shared" si="49"/>
        <v>2.0592870796084077</v>
      </c>
      <c r="O74" s="143">
        <f t="shared" si="50"/>
        <v>2.1368051988402161</v>
      </c>
      <c r="P74" s="52">
        <f t="shared" si="55"/>
        <v>3.764318243891919E-2</v>
      </c>
    </row>
    <row r="75" spans="1:16" ht="20.100000000000001" customHeight="1" x14ac:dyDescent="0.25">
      <c r="A75" s="38" t="s">
        <v>203</v>
      </c>
      <c r="B75" s="19">
        <v>12317.820000000002</v>
      </c>
      <c r="C75" s="140">
        <v>16570.740000000002</v>
      </c>
      <c r="D75" s="247">
        <f t="shared" si="51"/>
        <v>2.4579812363774409E-2</v>
      </c>
      <c r="E75" s="215">
        <f t="shared" si="52"/>
        <v>3.3643629335390536E-2</v>
      </c>
      <c r="F75" s="52">
        <f t="shared" si="47"/>
        <v>0.34526563953686606</v>
      </c>
      <c r="H75" s="19">
        <v>1188.3780000000004</v>
      </c>
      <c r="I75" s="140">
        <v>1606.3220000000003</v>
      </c>
      <c r="J75" s="214">
        <f t="shared" si="53"/>
        <v>1.8418906604386755E-2</v>
      </c>
      <c r="K75" s="215">
        <f t="shared" si="54"/>
        <v>2.4961577210688934E-2</v>
      </c>
      <c r="L75" s="52">
        <f t="shared" si="48"/>
        <v>0.35169281154649434</v>
      </c>
      <c r="N75" s="40">
        <f t="shared" si="49"/>
        <v>0.96476324544440506</v>
      </c>
      <c r="O75" s="143">
        <f t="shared" si="50"/>
        <v>0.96937252047886835</v>
      </c>
      <c r="P75" s="52">
        <f t="shared" si="55"/>
        <v>4.7776229621393686E-3</v>
      </c>
    </row>
    <row r="76" spans="1:16" ht="20.100000000000001" customHeight="1" x14ac:dyDescent="0.25">
      <c r="A76" s="38" t="s">
        <v>175</v>
      </c>
      <c r="B76" s="19">
        <v>2465.3000000000002</v>
      </c>
      <c r="C76" s="140">
        <v>8445.3999999999978</v>
      </c>
      <c r="D76" s="247">
        <f t="shared" si="51"/>
        <v>4.9194266047411835E-3</v>
      </c>
      <c r="E76" s="215">
        <f t="shared" si="52"/>
        <v>1.7146724116672347E-2</v>
      </c>
      <c r="F76" s="52">
        <f t="shared" si="47"/>
        <v>2.4257088386808898</v>
      </c>
      <c r="H76" s="19">
        <v>432.93599999999998</v>
      </c>
      <c r="I76" s="140">
        <v>1255.3320000000001</v>
      </c>
      <c r="J76" s="214">
        <f t="shared" si="53"/>
        <v>6.7101610343483142E-3</v>
      </c>
      <c r="K76" s="215">
        <f t="shared" si="54"/>
        <v>1.950733828152049E-2</v>
      </c>
      <c r="L76" s="52">
        <f t="shared" si="48"/>
        <v>1.8995786906147796</v>
      </c>
      <c r="N76" s="40">
        <f t="shared" si="49"/>
        <v>1.7561189307589338</v>
      </c>
      <c r="O76" s="143">
        <f t="shared" si="50"/>
        <v>1.4864091694887163</v>
      </c>
      <c r="P76" s="52">
        <f t="shared" si="55"/>
        <v>-0.15358285623266887</v>
      </c>
    </row>
    <row r="77" spans="1:16" ht="20.100000000000001" customHeight="1" x14ac:dyDescent="0.25">
      <c r="A77" s="38" t="s">
        <v>204</v>
      </c>
      <c r="B77" s="19">
        <v>5765.1100000000015</v>
      </c>
      <c r="C77" s="140">
        <v>5398.3200000000006</v>
      </c>
      <c r="D77" s="247">
        <f t="shared" si="51"/>
        <v>1.1504090988220278E-2</v>
      </c>
      <c r="E77" s="215">
        <f t="shared" si="52"/>
        <v>1.0960227311141532E-2</v>
      </c>
      <c r="F77" s="52">
        <f t="shared" si="47"/>
        <v>-6.3622376676247427E-2</v>
      </c>
      <c r="H77" s="19">
        <v>1041.0550000000001</v>
      </c>
      <c r="I77" s="140">
        <v>936.59900000000027</v>
      </c>
      <c r="J77" s="214">
        <f t="shared" si="53"/>
        <v>1.6135518172694083E-2</v>
      </c>
      <c r="K77" s="215">
        <f t="shared" si="54"/>
        <v>1.4554359744779718E-2</v>
      </c>
      <c r="L77" s="52">
        <f t="shared" si="48"/>
        <v>-0.10033667769714355</v>
      </c>
      <c r="N77" s="40">
        <f t="shared" si="49"/>
        <v>1.8057851454699039</v>
      </c>
      <c r="O77" s="143">
        <f t="shared" si="50"/>
        <v>1.7349823648838902</v>
      </c>
      <c r="P77" s="52">
        <f t="shared" si="55"/>
        <v>-3.920886200865787E-2</v>
      </c>
    </row>
    <row r="78" spans="1:16" ht="20.100000000000001" customHeight="1" x14ac:dyDescent="0.25">
      <c r="A78" s="38" t="s">
        <v>207</v>
      </c>
      <c r="B78" s="19">
        <v>26947.270000000004</v>
      </c>
      <c r="C78" s="140">
        <v>20334.669999999998</v>
      </c>
      <c r="D78" s="247">
        <f t="shared" si="51"/>
        <v>5.3772407805599304E-2</v>
      </c>
      <c r="E78" s="215">
        <f t="shared" si="52"/>
        <v>4.1285549114733908E-2</v>
      </c>
      <c r="F78" s="52">
        <f t="shared" si="47"/>
        <v>-0.24539034937490903</v>
      </c>
      <c r="H78" s="19">
        <v>925.64399999999989</v>
      </c>
      <c r="I78" s="140">
        <v>774.93399999999997</v>
      </c>
      <c r="J78" s="214">
        <f t="shared" si="53"/>
        <v>1.4346740165932865E-2</v>
      </c>
      <c r="K78" s="215">
        <f t="shared" si="54"/>
        <v>1.2042152740352191E-2</v>
      </c>
      <c r="L78" s="52">
        <f t="shared" si="48"/>
        <v>-0.16281637432965582</v>
      </c>
      <c r="N78" s="40">
        <f t="shared" si="49"/>
        <v>0.3435019577122283</v>
      </c>
      <c r="O78" s="143">
        <f t="shared" si="50"/>
        <v>0.38109002998327485</v>
      </c>
      <c r="P78" s="52">
        <f t="shared" si="55"/>
        <v>0.10942607873733365</v>
      </c>
    </row>
    <row r="79" spans="1:16" ht="20.100000000000001" customHeight="1" x14ac:dyDescent="0.25">
      <c r="A79" s="38" t="s">
        <v>208</v>
      </c>
      <c r="B79" s="19">
        <v>3535.619999999999</v>
      </c>
      <c r="C79" s="140">
        <v>3364.4700000000003</v>
      </c>
      <c r="D79" s="247">
        <f t="shared" si="51"/>
        <v>7.0552156298442454E-3</v>
      </c>
      <c r="E79" s="215">
        <f t="shared" si="52"/>
        <v>6.8308947934758125E-3</v>
      </c>
      <c r="F79" s="52">
        <f t="shared" si="47"/>
        <v>-4.8407351468766097E-2</v>
      </c>
      <c r="H79" s="19">
        <v>698.23199999999974</v>
      </c>
      <c r="I79" s="140">
        <v>705.30899999999974</v>
      </c>
      <c r="J79" s="214">
        <f t="shared" si="53"/>
        <v>1.0822036419551829E-2</v>
      </c>
      <c r="K79" s="215">
        <f t="shared" si="54"/>
        <v>1.0960209136707205E-2</v>
      </c>
      <c r="L79" s="52">
        <f t="shared" si="48"/>
        <v>1.0135599628776682E-2</v>
      </c>
      <c r="N79" s="40">
        <f t="shared" ref="N79:N83" si="56">(H79/B79)*10</f>
        <v>1.9748502384306006</v>
      </c>
      <c r="O79" s="143">
        <f t="shared" ref="O79:O83" si="57">(I79/C79)*10</f>
        <v>2.096345040972277</v>
      </c>
      <c r="P79" s="52">
        <f t="shared" ref="P79:P83" si="58">(O79-N79)/N79</f>
        <v>6.1521020772809333E-2</v>
      </c>
    </row>
    <row r="80" spans="1:16" ht="20.100000000000001" customHeight="1" x14ac:dyDescent="0.25">
      <c r="A80" s="38" t="s">
        <v>199</v>
      </c>
      <c r="B80" s="19">
        <v>1815.8500000000001</v>
      </c>
      <c r="C80" s="140">
        <v>2793.48</v>
      </c>
      <c r="D80" s="247">
        <f t="shared" si="51"/>
        <v>3.6234700848656464E-3</v>
      </c>
      <c r="E80" s="215">
        <f t="shared" si="52"/>
        <v>5.6716118698275841E-3</v>
      </c>
      <c r="F80" s="52">
        <f t="shared" si="47"/>
        <v>0.53838698130352169</v>
      </c>
      <c r="H80" s="19">
        <v>460.91800000000001</v>
      </c>
      <c r="I80" s="140">
        <v>693.48099999999999</v>
      </c>
      <c r="J80" s="214">
        <f t="shared" si="53"/>
        <v>7.1438596088792723E-3</v>
      </c>
      <c r="K80" s="215">
        <f t="shared" si="54"/>
        <v>1.0776406925663578E-2</v>
      </c>
      <c r="L80" s="52">
        <f t="shared" si="48"/>
        <v>0.50456480328388131</v>
      </c>
      <c r="N80" s="40">
        <f t="shared" si="56"/>
        <v>2.5383043753614007</v>
      </c>
      <c r="O80" s="143">
        <f t="shared" si="57"/>
        <v>2.4824985322966335</v>
      </c>
      <c r="P80" s="52">
        <f t="shared" si="58"/>
        <v>-2.1985481176512427E-2</v>
      </c>
    </row>
    <row r="81" spans="1:16" ht="20.100000000000001" customHeight="1" x14ac:dyDescent="0.25">
      <c r="A81" s="38" t="s">
        <v>218</v>
      </c>
      <c r="B81" s="19">
        <v>1915.35</v>
      </c>
      <c r="C81" s="140">
        <v>2313.6600000000003</v>
      </c>
      <c r="D81" s="247">
        <f t="shared" si="51"/>
        <v>3.8220191244031252E-3</v>
      </c>
      <c r="E81" s="215">
        <f t="shared" si="52"/>
        <v>4.6974317048073689E-3</v>
      </c>
      <c r="F81" s="52">
        <f t="shared" si="47"/>
        <v>0.20795677030307799</v>
      </c>
      <c r="H81" s="19">
        <v>470.79399999999993</v>
      </c>
      <c r="I81" s="140">
        <v>628.37900000000025</v>
      </c>
      <c r="J81" s="214">
        <f t="shared" si="53"/>
        <v>7.296929694007844E-3</v>
      </c>
      <c r="K81" s="215">
        <f t="shared" si="54"/>
        <v>9.7647488648449719E-3</v>
      </c>
      <c r="L81" s="52">
        <f t="shared" si="48"/>
        <v>0.33472176790698338</v>
      </c>
      <c r="N81" s="40">
        <f t="shared" si="56"/>
        <v>2.4580050643485523</v>
      </c>
      <c r="O81" s="143">
        <f t="shared" si="57"/>
        <v>2.7159522142406409</v>
      </c>
      <c r="P81" s="52">
        <f t="shared" si="58"/>
        <v>0.10494166738442123</v>
      </c>
    </row>
    <row r="82" spans="1:16" ht="20.100000000000001" customHeight="1" x14ac:dyDescent="0.25">
      <c r="A82" s="38" t="s">
        <v>182</v>
      </c>
      <c r="B82" s="19">
        <v>4760.0500000000011</v>
      </c>
      <c r="C82" s="140">
        <v>1705.29</v>
      </c>
      <c r="D82" s="247">
        <f t="shared" si="51"/>
        <v>9.4985261874409917E-3</v>
      </c>
      <c r="E82" s="215">
        <f t="shared" si="52"/>
        <v>3.4622560410306428E-3</v>
      </c>
      <c r="F82" s="52">
        <f t="shared" si="47"/>
        <v>-0.64174956145418649</v>
      </c>
      <c r="H82" s="19">
        <v>1223.2660000000001</v>
      </c>
      <c r="I82" s="140">
        <v>568.25599999999986</v>
      </c>
      <c r="J82" s="214">
        <f t="shared" si="53"/>
        <v>1.8959642644277967E-2</v>
      </c>
      <c r="K82" s="215">
        <f t="shared" si="54"/>
        <v>8.8304623975997611E-3</v>
      </c>
      <c r="L82" s="52">
        <f t="shared" si="48"/>
        <v>-0.53545998989590182</v>
      </c>
      <c r="N82" s="40">
        <f t="shared" si="56"/>
        <v>2.5698595602987364</v>
      </c>
      <c r="O82" s="143">
        <f t="shared" si="57"/>
        <v>3.3323129790240946</v>
      </c>
      <c r="P82" s="52">
        <f t="shared" si="58"/>
        <v>0.29669069489413108</v>
      </c>
    </row>
    <row r="83" spans="1:16" ht="20.100000000000001" customHeight="1" x14ac:dyDescent="0.25">
      <c r="A83" s="38" t="s">
        <v>217</v>
      </c>
      <c r="B83" s="19">
        <v>494.72</v>
      </c>
      <c r="C83" s="140">
        <v>1376.1399999999999</v>
      </c>
      <c r="D83" s="247">
        <f t="shared" si="51"/>
        <v>9.8719779738675145E-4</v>
      </c>
      <c r="E83" s="215">
        <f t="shared" si="52"/>
        <v>2.7939816854047751E-3</v>
      </c>
      <c r="F83" s="52">
        <f t="shared" si="47"/>
        <v>1.7816542690815003</v>
      </c>
      <c r="H83" s="19">
        <v>212.93899999999999</v>
      </c>
      <c r="I83" s="140">
        <v>550.072</v>
      </c>
      <c r="J83" s="214">
        <f t="shared" si="53"/>
        <v>3.3003838454023129E-3</v>
      </c>
      <c r="K83" s="215">
        <f t="shared" si="54"/>
        <v>8.547890584476886E-3</v>
      </c>
      <c r="L83" s="52">
        <f t="shared" si="48"/>
        <v>1.5832374529794919</v>
      </c>
      <c r="N83" s="40">
        <f t="shared" si="56"/>
        <v>4.3042326972833109</v>
      </c>
      <c r="O83" s="143">
        <f t="shared" si="57"/>
        <v>3.9972095862339589</v>
      </c>
      <c r="P83" s="52">
        <f t="shared" si="58"/>
        <v>-7.1330509440889381E-2</v>
      </c>
    </row>
    <row r="84" spans="1:16" ht="20.100000000000001" customHeight="1" x14ac:dyDescent="0.25">
      <c r="A84" s="38" t="s">
        <v>187</v>
      </c>
      <c r="B84" s="19">
        <v>1898.15</v>
      </c>
      <c r="C84" s="140">
        <v>2973.2799999999993</v>
      </c>
      <c r="D84" s="247">
        <f t="shared" si="51"/>
        <v>3.7876970793775514E-3</v>
      </c>
      <c r="E84" s="215">
        <f t="shared" si="52"/>
        <v>6.0366604165130785E-3</v>
      </c>
      <c r="F84" s="52">
        <f t="shared" si="47"/>
        <v>0.56640939862497652</v>
      </c>
      <c r="H84" s="19">
        <v>348.79800000000006</v>
      </c>
      <c r="I84" s="140">
        <v>488.44299999999998</v>
      </c>
      <c r="J84" s="214">
        <f t="shared" si="53"/>
        <v>5.4060894646290074E-3</v>
      </c>
      <c r="K84" s="215">
        <f t="shared" si="54"/>
        <v>7.5902015022645099E-3</v>
      </c>
      <c r="L84" s="52">
        <f t="shared" si="48"/>
        <v>0.40036066720566033</v>
      </c>
      <c r="N84" s="40">
        <f t="shared" ref="N84" si="59">(H84/B84)*10</f>
        <v>1.8375681584700896</v>
      </c>
      <c r="O84" s="143">
        <f t="shared" ref="O84" si="60">(I84/C84)*10</f>
        <v>1.6427749825108973</v>
      </c>
      <c r="P84" s="52">
        <f t="shared" ref="P84" si="61">(O84-N84)/N84</f>
        <v>-0.10600595959464815</v>
      </c>
    </row>
    <row r="85" spans="1:16" ht="20.100000000000001" customHeight="1" x14ac:dyDescent="0.25">
      <c r="A85" s="38" t="s">
        <v>214</v>
      </c>
      <c r="B85" s="19">
        <v>512.91999999999996</v>
      </c>
      <c r="C85" s="140">
        <v>1348.2099999999996</v>
      </c>
      <c r="D85" s="247">
        <f t="shared" si="51"/>
        <v>1.0235153101463706E-3</v>
      </c>
      <c r="E85" s="215">
        <f t="shared" si="52"/>
        <v>2.7372753121626949E-3</v>
      </c>
      <c r="F85" s="52">
        <f t="shared" si="47"/>
        <v>1.6284995710832093</v>
      </c>
      <c r="H85" s="19">
        <v>138.63700000000003</v>
      </c>
      <c r="I85" s="140">
        <v>456.12299999999993</v>
      </c>
      <c r="J85" s="214">
        <f t="shared" si="53"/>
        <v>2.1487623928685704E-3</v>
      </c>
      <c r="K85" s="215">
        <f t="shared" si="54"/>
        <v>7.0879621159836348E-3</v>
      </c>
      <c r="L85" s="52">
        <f t="shared" si="48"/>
        <v>2.2900524391035568</v>
      </c>
      <c r="N85" s="40">
        <f t="shared" ref="N85" si="62">(H85/B85)*10</f>
        <v>2.7028971379552376</v>
      </c>
      <c r="O85" s="143">
        <f t="shared" ref="O85" si="63">(I85/C85)*10</f>
        <v>3.3831747279726461</v>
      </c>
      <c r="P85" s="52">
        <f t="shared" ref="P85" si="64">(O85-N85)/N85</f>
        <v>0.25168460185356656</v>
      </c>
    </row>
    <row r="86" spans="1:16" ht="20.100000000000001" customHeight="1" x14ac:dyDescent="0.25">
      <c r="A86" s="38" t="s">
        <v>181</v>
      </c>
      <c r="B86" s="19">
        <v>1714.5699999999993</v>
      </c>
      <c r="C86" s="140">
        <v>2236.2899999999995</v>
      </c>
      <c r="D86" s="247">
        <f t="shared" si="51"/>
        <v>3.4213691127615653E-3</v>
      </c>
      <c r="E86" s="215">
        <f t="shared" si="52"/>
        <v>4.5403471327436478E-3</v>
      </c>
      <c r="F86" s="52">
        <f t="shared" si="47"/>
        <v>0.30428620587086003</v>
      </c>
      <c r="H86" s="19">
        <v>540.85599999999999</v>
      </c>
      <c r="I86" s="140">
        <v>455.75099999999998</v>
      </c>
      <c r="J86" s="214">
        <f t="shared" si="53"/>
        <v>8.3828345445827838E-3</v>
      </c>
      <c r="K86" s="215">
        <f t="shared" si="54"/>
        <v>7.0821813903742146E-3</v>
      </c>
      <c r="L86" s="52">
        <f t="shared" ref="L86:L88" si="65">(I86-H86)/H86</f>
        <v>-0.15735241912819681</v>
      </c>
      <c r="N86" s="40">
        <f t="shared" ref="N86" si="66">(H86/B86)*10</f>
        <v>3.1544702170223449</v>
      </c>
      <c r="O86" s="143">
        <f t="shared" ref="O86" si="67">(I86/C86)*10</f>
        <v>2.0379780797660412</v>
      </c>
      <c r="P86" s="52">
        <f t="shared" ref="P86" si="68">(O86-N86)/N86</f>
        <v>-0.35393966670898352</v>
      </c>
    </row>
    <row r="87" spans="1:16" ht="20.100000000000001" customHeight="1" x14ac:dyDescent="0.25">
      <c r="A87" s="38" t="s">
        <v>206</v>
      </c>
      <c r="B87" s="19">
        <v>3769.1400000000003</v>
      </c>
      <c r="C87" s="140">
        <v>3656.4900000000002</v>
      </c>
      <c r="D87" s="247">
        <f t="shared" si="51"/>
        <v>7.5211972550984401E-3</v>
      </c>
      <c r="E87" s="215">
        <f t="shared" si="52"/>
        <v>7.4237839848167392E-3</v>
      </c>
      <c r="F87" s="52">
        <f t="shared" si="47"/>
        <v>-2.9887454432576153E-2</v>
      </c>
      <c r="H87" s="19">
        <v>461.97899999999998</v>
      </c>
      <c r="I87" s="140">
        <v>454.09699999999998</v>
      </c>
      <c r="J87" s="214">
        <f t="shared" si="53"/>
        <v>7.1603042585675477E-3</v>
      </c>
      <c r="K87" s="215">
        <f t="shared" si="54"/>
        <v>7.0564789168312513E-3</v>
      </c>
      <c r="L87" s="52">
        <f t="shared" si="65"/>
        <v>-1.7061381577950525E-2</v>
      </c>
      <c r="N87" s="40">
        <f t="shared" ref="N87:N88" si="69">(H87/B87)*10</f>
        <v>1.2256880879988536</v>
      </c>
      <c r="O87" s="143">
        <f t="shared" ref="O87:O88" si="70">(I87/C87)*10</f>
        <v>1.2418931817125165</v>
      </c>
      <c r="P87" s="52">
        <f t="shared" ref="P87:P88" si="71">(O87-N87)/N87</f>
        <v>1.3221221510050288E-2</v>
      </c>
    </row>
    <row r="88" spans="1:16" ht="20.100000000000001" customHeight="1" x14ac:dyDescent="0.25">
      <c r="A88" s="38" t="s">
        <v>224</v>
      </c>
      <c r="B88" s="19">
        <v>577.18999999999994</v>
      </c>
      <c r="C88" s="140">
        <v>1082.77</v>
      </c>
      <c r="D88" s="247">
        <f t="shared" si="51"/>
        <v>1.1517640214134439E-3</v>
      </c>
      <c r="E88" s="215">
        <f t="shared" si="52"/>
        <v>2.1983515845086462E-3</v>
      </c>
      <c r="F88" s="52">
        <f>(C88-B88)/B88</f>
        <v>0.87593340147958232</v>
      </c>
      <c r="H88" s="19">
        <v>168.85300000000001</v>
      </c>
      <c r="I88" s="140">
        <v>324.11700000000002</v>
      </c>
      <c r="J88" s="214">
        <f t="shared" si="53"/>
        <v>2.6170861770165015E-3</v>
      </c>
      <c r="K88" s="215">
        <f t="shared" si="54"/>
        <v>5.0366436622276628E-3</v>
      </c>
      <c r="L88" s="52">
        <f t="shared" si="65"/>
        <v>0.91952171415373141</v>
      </c>
      <c r="N88" s="40">
        <f t="shared" si="69"/>
        <v>2.92543183353835</v>
      </c>
      <c r="O88" s="143">
        <f t="shared" si="70"/>
        <v>2.9934058017861598</v>
      </c>
      <c r="P88" s="52">
        <f t="shared" si="71"/>
        <v>2.3235533116351688E-2</v>
      </c>
    </row>
    <row r="89" spans="1:16" ht="20.100000000000001" customHeight="1" x14ac:dyDescent="0.25">
      <c r="A89" s="38" t="s">
        <v>209</v>
      </c>
      <c r="B89" s="19">
        <v>526.6</v>
      </c>
      <c r="C89" s="140">
        <v>1746.15</v>
      </c>
      <c r="D89" s="247">
        <f t="shared" si="51"/>
        <v>1.0508133087481066E-3</v>
      </c>
      <c r="E89" s="215">
        <f t="shared" si="52"/>
        <v>3.5452142369014404E-3</v>
      </c>
      <c r="F89" s="52">
        <f t="shared" ref="F89:F95" si="72">(C89-B89)/B89</f>
        <v>2.3158944170148121</v>
      </c>
      <c r="H89" s="19">
        <v>131.89099999999999</v>
      </c>
      <c r="I89" s="140">
        <v>318.73999999999995</v>
      </c>
      <c r="J89" s="214">
        <f t="shared" si="53"/>
        <v>2.0442047992803407E-3</v>
      </c>
      <c r="K89" s="215">
        <f t="shared" si="54"/>
        <v>4.9530873138355748E-3</v>
      </c>
      <c r="L89" s="52">
        <f t="shared" ref="L89:L94" si="73">(I89-H89)/H89</f>
        <v>1.41669257189649</v>
      </c>
      <c r="N89" s="40">
        <f t="shared" ref="N89:N93" si="74">(H89/B89)*10</f>
        <v>2.5045765286745154</v>
      </c>
      <c r="O89" s="143">
        <f t="shared" ref="O89:O93" si="75">(I89/C89)*10</f>
        <v>1.8253872805887235</v>
      </c>
      <c r="P89" s="52">
        <f t="shared" ref="P89:P93" si="76">(O89-N89)/N89</f>
        <v>-0.27117927534250108</v>
      </c>
    </row>
    <row r="90" spans="1:16" ht="20.100000000000001" customHeight="1" x14ac:dyDescent="0.25">
      <c r="A90" s="38" t="s">
        <v>212</v>
      </c>
      <c r="B90" s="19">
        <v>846.18000000000006</v>
      </c>
      <c r="C90" s="140">
        <v>1387.94</v>
      </c>
      <c r="D90" s="247">
        <f t="shared" si="51"/>
        <v>1.6885248871942136E-3</v>
      </c>
      <c r="E90" s="215">
        <f t="shared" si="52"/>
        <v>2.81793926522062E-3</v>
      </c>
      <c r="F90" s="52">
        <f t="shared" si="72"/>
        <v>0.64024202888274362</v>
      </c>
      <c r="H90" s="19">
        <v>155.33600000000001</v>
      </c>
      <c r="I90" s="140">
        <v>261.73899999999998</v>
      </c>
      <c r="J90" s="214">
        <f t="shared" si="53"/>
        <v>2.4075835098756626E-3</v>
      </c>
      <c r="K90" s="215">
        <f t="shared" si="54"/>
        <v>4.0673154308715868E-3</v>
      </c>
      <c r="L90" s="52">
        <f t="shared" si="73"/>
        <v>0.68498609465931881</v>
      </c>
      <c r="N90" s="40">
        <f t="shared" si="74"/>
        <v>1.8357323500909972</v>
      </c>
      <c r="O90" s="143">
        <f t="shared" si="75"/>
        <v>1.8858091848350791</v>
      </c>
      <c r="P90" s="52">
        <f t="shared" si="76"/>
        <v>2.7278941149345416E-2</v>
      </c>
    </row>
    <row r="91" spans="1:16" ht="20.100000000000001" customHeight="1" x14ac:dyDescent="0.25">
      <c r="A91" s="38" t="s">
        <v>225</v>
      </c>
      <c r="B91" s="19">
        <v>4195.76</v>
      </c>
      <c r="C91" s="140">
        <v>3546.4000000000005</v>
      </c>
      <c r="D91" s="247">
        <f t="shared" si="51"/>
        <v>8.3725036997967257E-3</v>
      </c>
      <c r="E91" s="215">
        <f t="shared" si="52"/>
        <v>7.2002678863484068E-3</v>
      </c>
      <c r="F91" s="52">
        <f t="shared" si="72"/>
        <v>-0.15476576353270913</v>
      </c>
      <c r="H91" s="19">
        <v>201.50099999999998</v>
      </c>
      <c r="I91" s="140">
        <v>234.32899999999998</v>
      </c>
      <c r="J91" s="214">
        <f t="shared" si="53"/>
        <v>3.1231040120992932E-3</v>
      </c>
      <c r="K91" s="215">
        <f t="shared" si="54"/>
        <v>3.6413754068010807E-3</v>
      </c>
      <c r="L91" s="52">
        <f t="shared" si="73"/>
        <v>0.1629173056213121</v>
      </c>
      <c r="N91" s="40">
        <f t="shared" si="74"/>
        <v>0.4802491086239441</v>
      </c>
      <c r="O91" s="143">
        <f t="shared" si="75"/>
        <v>0.66075174825174798</v>
      </c>
      <c r="P91" s="52">
        <f t="shared" si="76"/>
        <v>0.37585210755517567</v>
      </c>
    </row>
    <row r="92" spans="1:16" ht="20.100000000000001" customHeight="1" x14ac:dyDescent="0.25">
      <c r="A92" s="38" t="s">
        <v>180</v>
      </c>
      <c r="B92" s="19">
        <v>157.6</v>
      </c>
      <c r="C92" s="140">
        <v>139.07</v>
      </c>
      <c r="D92" s="247">
        <f t="shared" si="51"/>
        <v>3.1448571488549486E-4</v>
      </c>
      <c r="E92" s="215">
        <f t="shared" si="52"/>
        <v>2.8235429025334779E-4</v>
      </c>
      <c r="F92" s="52">
        <f t="shared" si="72"/>
        <v>-0.11757614213197971</v>
      </c>
      <c r="H92" s="19">
        <v>237.55500000000006</v>
      </c>
      <c r="I92" s="140">
        <v>213.71900000000002</v>
      </c>
      <c r="J92" s="214">
        <f t="shared" si="53"/>
        <v>3.6819121175291829E-3</v>
      </c>
      <c r="K92" s="215">
        <f t="shared" si="54"/>
        <v>3.3211045605371949E-3</v>
      </c>
      <c r="L92" s="52">
        <f t="shared" si="73"/>
        <v>-0.10033886889351955</v>
      </c>
      <c r="N92" s="40">
        <f t="shared" si="74"/>
        <v>15.073286802030461</v>
      </c>
      <c r="O92" s="143">
        <f t="shared" si="75"/>
        <v>15.367728482059398</v>
      </c>
      <c r="P92" s="52">
        <f t="shared" si="76"/>
        <v>1.9534006344871915E-2</v>
      </c>
    </row>
    <row r="93" spans="1:16" ht="20.100000000000001" customHeight="1" x14ac:dyDescent="0.25">
      <c r="A93" s="38" t="s">
        <v>226</v>
      </c>
      <c r="B93" s="19">
        <v>729.77</v>
      </c>
      <c r="C93" s="140">
        <v>1352.7599999999998</v>
      </c>
      <c r="D93" s="247">
        <f t="shared" si="51"/>
        <v>1.456232488274033E-3</v>
      </c>
      <c r="E93" s="215">
        <f t="shared" si="52"/>
        <v>2.746513192515415E-3</v>
      </c>
      <c r="F93" s="52">
        <f t="shared" si="72"/>
        <v>0.85367992655220115</v>
      </c>
      <c r="H93" s="19">
        <v>135.91200000000001</v>
      </c>
      <c r="I93" s="140">
        <v>213.49900000000002</v>
      </c>
      <c r="J93" s="214">
        <f t="shared" si="53"/>
        <v>2.1065270767511783E-3</v>
      </c>
      <c r="K93" s="215">
        <f t="shared" si="54"/>
        <v>3.3176858518434512E-3</v>
      </c>
      <c r="L93" s="52">
        <f t="shared" si="73"/>
        <v>0.57086202837129918</v>
      </c>
      <c r="N93" s="40">
        <f t="shared" si="74"/>
        <v>1.8623950011647505</v>
      </c>
      <c r="O93" s="143">
        <f t="shared" si="75"/>
        <v>1.5782474348738877</v>
      </c>
      <c r="P93" s="52">
        <f t="shared" si="76"/>
        <v>-0.15257105292548337</v>
      </c>
    </row>
    <row r="94" spans="1:16" ht="20.100000000000001" customHeight="1" x14ac:dyDescent="0.25">
      <c r="A94" s="38" t="s">
        <v>223</v>
      </c>
      <c r="B94" s="19">
        <v>379.52</v>
      </c>
      <c r="C94" s="140">
        <v>1136.82</v>
      </c>
      <c r="D94" s="247">
        <f t="shared" si="51"/>
        <v>7.573199144247653E-4</v>
      </c>
      <c r="E94" s="215">
        <f t="shared" si="52"/>
        <v>2.3080894818854596E-3</v>
      </c>
      <c r="F94" s="52">
        <f t="shared" si="72"/>
        <v>1.9954152613827993</v>
      </c>
      <c r="H94" s="19">
        <v>75.373999999999995</v>
      </c>
      <c r="I94" s="140">
        <v>197.91300000000001</v>
      </c>
      <c r="J94" s="214">
        <f t="shared" si="53"/>
        <v>1.168236593406346E-3</v>
      </c>
      <c r="K94" s="215">
        <f t="shared" si="54"/>
        <v>3.0754858804766905E-3</v>
      </c>
      <c r="L94" s="52">
        <f t="shared" si="73"/>
        <v>1.6257462785575931</v>
      </c>
      <c r="N94" s="40">
        <f t="shared" ref="N94" si="77">(H94/B94)*10</f>
        <v>1.9860349915682969</v>
      </c>
      <c r="O94" s="143">
        <f t="shared" ref="O94" si="78">(I94/C94)*10</f>
        <v>1.7409352404074527</v>
      </c>
      <c r="P94" s="52">
        <f t="shared" ref="P94" si="79">(O94-N94)/N94</f>
        <v>-0.12341159758081509</v>
      </c>
    </row>
    <row r="95" spans="1:16" ht="20.100000000000001" customHeight="1" thickBot="1" x14ac:dyDescent="0.3">
      <c r="A95" s="8" t="s">
        <v>17</v>
      </c>
      <c r="B95" s="19">
        <f>B96-SUM(B68:B94)</f>
        <v>19390.050000000047</v>
      </c>
      <c r="C95" s="140">
        <f>C96-SUM(C68:C94)</f>
        <v>13897.870000000228</v>
      </c>
      <c r="D95" s="247">
        <f t="shared" si="51"/>
        <v>3.8692219136519698E-2</v>
      </c>
      <c r="E95" s="215">
        <f t="shared" si="52"/>
        <v>2.8216892355528579E-2</v>
      </c>
      <c r="F95" s="52">
        <f t="shared" si="72"/>
        <v>-0.2832473356180002</v>
      </c>
      <c r="H95" s="196">
        <f>H96-SUM(H68:H94)</f>
        <v>3846.65600000001</v>
      </c>
      <c r="I95" s="119">
        <f>I96-SUM(I68:I94)</f>
        <v>3088.5260000000198</v>
      </c>
      <c r="J95" s="214">
        <f t="shared" si="53"/>
        <v>5.9620085194444943E-2</v>
      </c>
      <c r="K95" s="215">
        <f t="shared" si="54"/>
        <v>4.7994412213877867E-2</v>
      </c>
      <c r="L95" s="52">
        <f t="shared" ref="L95" si="80">(I95-H95)/H95</f>
        <v>-0.1970880681818151</v>
      </c>
      <c r="N95" s="40">
        <f t="shared" ref="N95:N96" si="81">(H95/B95)*10</f>
        <v>1.9838298508771255</v>
      </c>
      <c r="O95" s="143">
        <f t="shared" ref="O95:O96" si="82">(I95/C95)*10</f>
        <v>2.2223016908346165</v>
      </c>
      <c r="P95" s="52">
        <f>(O95-N95)/N95</f>
        <v>0.12020780907800821</v>
      </c>
    </row>
    <row r="96" spans="1:16" ht="26.25" customHeight="1" thickBot="1" x14ac:dyDescent="0.3">
      <c r="A96" s="12" t="s">
        <v>18</v>
      </c>
      <c r="B96" s="17">
        <v>501135.64</v>
      </c>
      <c r="C96" s="145">
        <v>492537.23000000021</v>
      </c>
      <c r="D96" s="243">
        <f>SUM(D68:D95)</f>
        <v>1</v>
      </c>
      <c r="E96" s="244">
        <f>SUM(E68:E95)</f>
        <v>1</v>
      </c>
      <c r="F96" s="57">
        <f>(C96-B96)/B96</f>
        <v>-1.7157849719089624E-2</v>
      </c>
      <c r="G96" s="1"/>
      <c r="H96" s="17">
        <v>64519.465000000018</v>
      </c>
      <c r="I96" s="145">
        <v>64351.783000000032</v>
      </c>
      <c r="J96" s="255">
        <f t="shared" si="53"/>
        <v>1</v>
      </c>
      <c r="K96" s="244">
        <f t="shared" si="54"/>
        <v>1</v>
      </c>
      <c r="L96" s="57">
        <f>(I96-H96)/H96</f>
        <v>-2.5989366154847392E-3</v>
      </c>
      <c r="M96" s="1"/>
      <c r="N96" s="37">
        <f t="shared" si="81"/>
        <v>1.287465106253469</v>
      </c>
      <c r="O96" s="150">
        <f t="shared" si="82"/>
        <v>1.3065364216223818</v>
      </c>
      <c r="P96" s="57">
        <f>(O96-N96)/N96</f>
        <v>1.4813073594212167E-2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5" t="s">
        <v>16</v>
      </c>
      <c r="B3" s="337"/>
      <c r="C3" s="337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8"/>
      <c r="C4" s="338"/>
      <c r="D4" s="363" t="s">
        <v>155</v>
      </c>
      <c r="E4" s="365"/>
      <c r="F4" s="363" t="str">
        <f>D4</f>
        <v>jan-ago</v>
      </c>
      <c r="G4" s="365"/>
      <c r="H4" s="131" t="s">
        <v>149</v>
      </c>
      <c r="J4" s="366" t="str">
        <f>D4</f>
        <v>jan-ago</v>
      </c>
      <c r="K4" s="365"/>
      <c r="L4" s="367" t="str">
        <f>D4</f>
        <v>jan-ago</v>
      </c>
      <c r="M4" s="355"/>
      <c r="N4" s="131" t="str">
        <f>H4</f>
        <v>2024/2023</v>
      </c>
      <c r="P4" s="366" t="str">
        <f>D4</f>
        <v>jan-ago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3573.8299999999986</v>
      </c>
      <c r="E6" s="147">
        <v>2512.3100000000027</v>
      </c>
      <c r="F6" s="248">
        <f>D6/D8</f>
        <v>0.34046657762416571</v>
      </c>
      <c r="G6" s="256">
        <f>E6/E8</f>
        <v>0.24699066427571478</v>
      </c>
      <c r="H6" s="165">
        <f>(E6-D6)/D6</f>
        <v>-0.29702587979842249</v>
      </c>
      <c r="I6" s="1"/>
      <c r="J6" s="19">
        <v>1715.5139999999997</v>
      </c>
      <c r="K6" s="147">
        <v>1070.4710000000002</v>
      </c>
      <c r="L6" s="247">
        <f>J6/J8</f>
        <v>0.29017956141040835</v>
      </c>
      <c r="M6" s="246">
        <f>K6/K8</f>
        <v>0.17819556331798653</v>
      </c>
      <c r="N6" s="165">
        <f>(K6-J6)/J6</f>
        <v>-0.37600567526700429</v>
      </c>
      <c r="P6" s="27">
        <f t="shared" ref="P6:Q8" si="0">(J6/D6)*10</f>
        <v>4.80021153776201</v>
      </c>
      <c r="Q6" s="152">
        <f t="shared" si="0"/>
        <v>4.2609033120912594</v>
      </c>
      <c r="R6" s="165">
        <f>(Q6-P6)/P6</f>
        <v>-0.11235092900138957</v>
      </c>
    </row>
    <row r="7" spans="1:18" ht="24" customHeight="1" thickBot="1" x14ac:dyDescent="0.3">
      <c r="A7" s="161" t="s">
        <v>21</v>
      </c>
      <c r="B7" s="1"/>
      <c r="C7" s="1"/>
      <c r="D7" s="117">
        <v>6923.0299999999961</v>
      </c>
      <c r="E7" s="140">
        <v>7659.3699999999981</v>
      </c>
      <c r="F7" s="248">
        <f>D7/D8</f>
        <v>0.65953342237583423</v>
      </c>
      <c r="G7" s="228">
        <f>E7/E8</f>
        <v>0.7530093357242853</v>
      </c>
      <c r="H7" s="55">
        <f t="shared" ref="H7:H8" si="1">(E7-D7)/D7</f>
        <v>0.10636094311305921</v>
      </c>
      <c r="J7" s="19">
        <v>4196.3909999999996</v>
      </c>
      <c r="K7" s="140">
        <v>4936.810999999997</v>
      </c>
      <c r="L7" s="247">
        <f>J7/J8</f>
        <v>0.70982043858959176</v>
      </c>
      <c r="M7" s="215">
        <f>K7/K8</f>
        <v>0.82180443668201342</v>
      </c>
      <c r="N7" s="102">
        <f t="shared" ref="N7:N8" si="2">(K7-J7)/J7</f>
        <v>0.176442090358119</v>
      </c>
      <c r="P7" s="27">
        <f t="shared" si="0"/>
        <v>6.0614947501310867</v>
      </c>
      <c r="Q7" s="152">
        <f t="shared" si="0"/>
        <v>6.4454530855670882</v>
      </c>
      <c r="R7" s="102">
        <f t="shared" ref="R7:R8" si="3">(Q7-P7)/P7</f>
        <v>6.3343837001211281E-2</v>
      </c>
    </row>
    <row r="8" spans="1:18" ht="26.25" customHeight="1" thickBot="1" x14ac:dyDescent="0.3">
      <c r="A8" s="12" t="s">
        <v>12</v>
      </c>
      <c r="B8" s="162"/>
      <c r="C8" s="162"/>
      <c r="D8" s="163">
        <v>10496.859999999995</v>
      </c>
      <c r="E8" s="145">
        <v>10171.68</v>
      </c>
      <c r="F8" s="257">
        <f>SUM(F6:F7)</f>
        <v>1</v>
      </c>
      <c r="G8" s="258">
        <f>SUM(G6:G7)</f>
        <v>1</v>
      </c>
      <c r="H8" s="164">
        <f t="shared" si="1"/>
        <v>-3.0978787942298459E-2</v>
      </c>
      <c r="I8" s="1"/>
      <c r="J8" s="17">
        <v>5911.9049999999988</v>
      </c>
      <c r="K8" s="145">
        <v>6007.2819999999974</v>
      </c>
      <c r="L8" s="243">
        <f>SUM(L6:L7)</f>
        <v>1</v>
      </c>
      <c r="M8" s="244">
        <f>SUM(M6:M7)</f>
        <v>1</v>
      </c>
      <c r="N8" s="164">
        <f t="shared" si="2"/>
        <v>1.6133040026860817E-2</v>
      </c>
      <c r="O8" s="1"/>
      <c r="P8" s="29">
        <f t="shared" si="0"/>
        <v>5.6320699714009725</v>
      </c>
      <c r="Q8" s="146">
        <f t="shared" si="0"/>
        <v>5.9058896858729302</v>
      </c>
      <c r="R8" s="164">
        <f t="shared" si="3"/>
        <v>4.8617953232538626E-2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61" workbookViewId="0">
      <selection activeCell="P82" sqref="P8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13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175</v>
      </c>
      <c r="B7" s="39">
        <v>416.81</v>
      </c>
      <c r="C7" s="147">
        <v>1497.8399999999997</v>
      </c>
      <c r="D7" s="247">
        <f>B7/$B$33</f>
        <v>3.9708065078509207E-2</v>
      </c>
      <c r="E7" s="246">
        <f>C7/$C$33</f>
        <v>0.1472559105280542</v>
      </c>
      <c r="F7" s="52">
        <f>(C7-B7)/B7</f>
        <v>2.5935798085458597</v>
      </c>
      <c r="H7" s="39">
        <v>156.49799999999999</v>
      </c>
      <c r="I7" s="147">
        <v>899.66000000000031</v>
      </c>
      <c r="J7" s="247">
        <f>H7/$H$33</f>
        <v>2.647167029916752E-2</v>
      </c>
      <c r="K7" s="246">
        <f>I7/$I$33</f>
        <v>0.14976157270459428</v>
      </c>
      <c r="L7" s="52">
        <f>(I7-H7)/H7</f>
        <v>4.7486996638934702</v>
      </c>
      <c r="N7" s="27">
        <f t="shared" ref="N7:N33" si="0">(H7/B7)*10</f>
        <v>3.7546603968234926</v>
      </c>
      <c r="O7" s="151">
        <f t="shared" ref="O7:O33" si="1">(I7/C7)*10</f>
        <v>6.0063825241681386</v>
      </c>
      <c r="P7" s="61">
        <f>(O7-N7)/N7</f>
        <v>0.59971392599171991</v>
      </c>
    </row>
    <row r="8" spans="1:16" ht="20.100000000000001" customHeight="1" x14ac:dyDescent="0.25">
      <c r="A8" s="8" t="s">
        <v>166</v>
      </c>
      <c r="B8" s="19">
        <v>1325.5100000000002</v>
      </c>
      <c r="C8" s="140">
        <v>1295.6000000000001</v>
      </c>
      <c r="D8" s="247">
        <f t="shared" ref="D8:D32" si="2">B8/$B$33</f>
        <v>0.12627681039853828</v>
      </c>
      <c r="E8" s="215">
        <f t="shared" ref="E8:E32" si="3">C8/$C$33</f>
        <v>0.12737325594198784</v>
      </c>
      <c r="F8" s="52">
        <f t="shared" ref="F8:F33" si="4">(C8-B8)/B8</f>
        <v>-2.2564899548098524E-2</v>
      </c>
      <c r="H8" s="19">
        <v>809.46600000000012</v>
      </c>
      <c r="I8" s="140">
        <v>886.3689999999998</v>
      </c>
      <c r="J8" s="247">
        <f t="shared" ref="J8:J32" si="5">H8/$H$33</f>
        <v>0.13692134768742054</v>
      </c>
      <c r="K8" s="215">
        <f t="shared" ref="K8:K32" si="6">I8/$I$33</f>
        <v>0.14754909125291604</v>
      </c>
      <c r="L8" s="52">
        <f t="shared" ref="L8:L31" si="7">(I8-H8)/H8</f>
        <v>9.5004607976122118E-2</v>
      </c>
      <c r="N8" s="27">
        <f t="shared" si="0"/>
        <v>6.1068268062858824</v>
      </c>
      <c r="O8" s="152">
        <f t="shared" si="1"/>
        <v>6.8413785118863828</v>
      </c>
      <c r="P8" s="52">
        <f t="shared" ref="P8:P64" si="8">(O8-N8)/N8</f>
        <v>0.12028369706578403</v>
      </c>
    </row>
    <row r="9" spans="1:16" ht="20.100000000000001" customHeight="1" x14ac:dyDescent="0.25">
      <c r="A9" s="8" t="s">
        <v>165</v>
      </c>
      <c r="B9" s="19">
        <v>698.52</v>
      </c>
      <c r="C9" s="140">
        <v>481.05</v>
      </c>
      <c r="D9" s="247">
        <f t="shared" si="2"/>
        <v>6.6545614593316496E-2</v>
      </c>
      <c r="E9" s="215">
        <f t="shared" si="3"/>
        <v>4.7293072530791333E-2</v>
      </c>
      <c r="F9" s="52">
        <f t="shared" si="4"/>
        <v>-0.31132966844184845</v>
      </c>
      <c r="H9" s="19">
        <v>737.48099999999999</v>
      </c>
      <c r="I9" s="140">
        <v>722.91000000000008</v>
      </c>
      <c r="J9" s="247">
        <f t="shared" si="5"/>
        <v>0.12474506948267941</v>
      </c>
      <c r="K9" s="215">
        <f t="shared" si="6"/>
        <v>0.1203389486293469</v>
      </c>
      <c r="L9" s="52">
        <f t="shared" si="7"/>
        <v>-1.9757797150028154E-2</v>
      </c>
      <c r="N9" s="27">
        <f t="shared" ref="N9:N15" si="9">(H9/B9)*10</f>
        <v>10.557764988833533</v>
      </c>
      <c r="O9" s="152">
        <f t="shared" ref="O9:O15" si="10">(I9/C9)*10</f>
        <v>15.027751792952916</v>
      </c>
      <c r="P9" s="52">
        <f t="shared" ref="P9:P15" si="11">(O9-N9)/N9</f>
        <v>0.42338381360516025</v>
      </c>
    </row>
    <row r="10" spans="1:16" ht="20.100000000000001" customHeight="1" x14ac:dyDescent="0.25">
      <c r="A10" s="8" t="s">
        <v>169</v>
      </c>
      <c r="B10" s="19">
        <v>1045.7599999999998</v>
      </c>
      <c r="C10" s="140">
        <v>475.26</v>
      </c>
      <c r="D10" s="247">
        <f t="shared" si="2"/>
        <v>9.9625983389318343E-2</v>
      </c>
      <c r="E10" s="215">
        <f t="shared" si="3"/>
        <v>4.6723845028549815E-2</v>
      </c>
      <c r="F10" s="52">
        <f t="shared" si="4"/>
        <v>-0.54553626070991423</v>
      </c>
      <c r="H10" s="19">
        <v>563.0200000000001</v>
      </c>
      <c r="I10" s="140">
        <v>389.053</v>
      </c>
      <c r="J10" s="247">
        <f t="shared" si="5"/>
        <v>9.5234953876965206E-2</v>
      </c>
      <c r="K10" s="215">
        <f t="shared" si="6"/>
        <v>6.4763565286264257E-2</v>
      </c>
      <c r="L10" s="52">
        <f t="shared" si="7"/>
        <v>-0.30898902348051593</v>
      </c>
      <c r="N10" s="27">
        <f t="shared" si="9"/>
        <v>5.3838356793145685</v>
      </c>
      <c r="O10" s="152">
        <f t="shared" si="10"/>
        <v>8.1861086563144383</v>
      </c>
      <c r="P10" s="52">
        <f t="shared" si="11"/>
        <v>0.52049749359301312</v>
      </c>
    </row>
    <row r="11" spans="1:16" ht="20.100000000000001" customHeight="1" x14ac:dyDescent="0.25">
      <c r="A11" s="8" t="s">
        <v>180</v>
      </c>
      <c r="B11" s="19">
        <v>76.829999999999984</v>
      </c>
      <c r="C11" s="140">
        <v>67.999999999999986</v>
      </c>
      <c r="D11" s="247">
        <f t="shared" si="2"/>
        <v>7.3193316858565331E-3</v>
      </c>
      <c r="E11" s="215">
        <f t="shared" si="3"/>
        <v>6.6852280055998544E-3</v>
      </c>
      <c r="F11" s="52">
        <f t="shared" si="4"/>
        <v>-0.11492906416764286</v>
      </c>
      <c r="H11" s="19">
        <v>352.47600000000006</v>
      </c>
      <c r="I11" s="140">
        <v>338.298</v>
      </c>
      <c r="J11" s="247">
        <f t="shared" si="5"/>
        <v>5.9621391074450615E-2</v>
      </c>
      <c r="K11" s="215">
        <f t="shared" si="6"/>
        <v>5.6314652783072294E-2</v>
      </c>
      <c r="L11" s="52">
        <f t="shared" si="7"/>
        <v>-4.0224015252102417E-2</v>
      </c>
      <c r="N11" s="27">
        <f t="shared" si="9"/>
        <v>45.877391643889126</v>
      </c>
      <c r="O11" s="152">
        <f t="shared" si="10"/>
        <v>49.749705882352949</v>
      </c>
      <c r="P11" s="52">
        <f t="shared" si="11"/>
        <v>8.4405719237955298E-2</v>
      </c>
    </row>
    <row r="12" spans="1:16" ht="20.100000000000001" customHeight="1" x14ac:dyDescent="0.25">
      <c r="A12" s="8" t="s">
        <v>174</v>
      </c>
      <c r="B12" s="19">
        <v>716.18000000000006</v>
      </c>
      <c r="C12" s="140">
        <v>695.41999999999985</v>
      </c>
      <c r="D12" s="247">
        <f t="shared" si="2"/>
        <v>6.8228022475292638E-2</v>
      </c>
      <c r="E12" s="215">
        <f t="shared" si="3"/>
        <v>6.8368253818444857E-2</v>
      </c>
      <c r="F12" s="52">
        <f t="shared" si="4"/>
        <v>-2.8987126141473116E-2</v>
      </c>
      <c r="H12" s="19">
        <v>389.45599999999996</v>
      </c>
      <c r="I12" s="140">
        <v>327.96300000000002</v>
      </c>
      <c r="J12" s="247">
        <f t="shared" si="5"/>
        <v>6.5876566013831392E-2</v>
      </c>
      <c r="K12" s="215">
        <f t="shared" si="6"/>
        <v>5.4594240789761508E-2</v>
      </c>
      <c r="L12" s="52">
        <f t="shared" si="7"/>
        <v>-0.15789460170083383</v>
      </c>
      <c r="N12" s="27">
        <f t="shared" si="9"/>
        <v>5.4379625233879736</v>
      </c>
      <c r="O12" s="152">
        <f t="shared" si="10"/>
        <v>4.7160421040522289</v>
      </c>
      <c r="P12" s="52">
        <f t="shared" si="11"/>
        <v>-0.13275568123738593</v>
      </c>
    </row>
    <row r="13" spans="1:16" ht="20.100000000000001" customHeight="1" x14ac:dyDescent="0.25">
      <c r="A13" s="8" t="s">
        <v>168</v>
      </c>
      <c r="B13" s="19">
        <v>482.75000000000011</v>
      </c>
      <c r="C13" s="140">
        <v>492.58</v>
      </c>
      <c r="D13" s="247">
        <f t="shared" si="2"/>
        <v>4.5989943659341961E-2</v>
      </c>
      <c r="E13" s="215">
        <f t="shared" si="3"/>
        <v>4.8426611926446712E-2</v>
      </c>
      <c r="F13" s="52">
        <f t="shared" si="4"/>
        <v>2.0362506473329607E-2</v>
      </c>
      <c r="H13" s="19">
        <v>214.15100000000004</v>
      </c>
      <c r="I13" s="140">
        <v>240.74099999999999</v>
      </c>
      <c r="J13" s="247">
        <f t="shared" si="5"/>
        <v>3.6223687626915517E-2</v>
      </c>
      <c r="K13" s="215">
        <f t="shared" si="6"/>
        <v>4.0074862475242556E-2</v>
      </c>
      <c r="L13" s="52">
        <f t="shared" si="7"/>
        <v>0.12416472489038081</v>
      </c>
      <c r="N13" s="27">
        <f t="shared" si="9"/>
        <v>4.4360642154324186</v>
      </c>
      <c r="O13" s="152">
        <f t="shared" si="10"/>
        <v>4.8873482480003245</v>
      </c>
      <c r="P13" s="52">
        <f t="shared" si="11"/>
        <v>0.1017307258533262</v>
      </c>
    </row>
    <row r="14" spans="1:16" ht="20.100000000000001" customHeight="1" x14ac:dyDescent="0.25">
      <c r="A14" s="8" t="s">
        <v>170</v>
      </c>
      <c r="B14" s="19">
        <v>410.06999999999994</v>
      </c>
      <c r="C14" s="140">
        <v>470.35999999999996</v>
      </c>
      <c r="D14" s="247">
        <f t="shared" si="2"/>
        <v>3.9065968299091355E-2</v>
      </c>
      <c r="E14" s="215">
        <f t="shared" si="3"/>
        <v>4.624211536344041E-2</v>
      </c>
      <c r="F14" s="52">
        <f t="shared" si="4"/>
        <v>0.14702367888409304</v>
      </c>
      <c r="H14" s="19">
        <v>206.49900000000005</v>
      </c>
      <c r="I14" s="140">
        <v>212.37800000000001</v>
      </c>
      <c r="J14" s="247">
        <f t="shared" si="5"/>
        <v>3.4929350184077723E-2</v>
      </c>
      <c r="K14" s="215">
        <f t="shared" si="6"/>
        <v>3.5353426058573591E-2</v>
      </c>
      <c r="L14" s="52">
        <f t="shared" si="7"/>
        <v>2.8469871524801384E-2</v>
      </c>
      <c r="N14" s="27">
        <f t="shared" si="9"/>
        <v>5.0357012217426309</v>
      </c>
      <c r="O14" s="152">
        <f t="shared" si="10"/>
        <v>4.5152223828556863</v>
      </c>
      <c r="P14" s="52">
        <f t="shared" si="11"/>
        <v>-0.10335776805813553</v>
      </c>
    </row>
    <row r="15" spans="1:16" ht="20.100000000000001" customHeight="1" x14ac:dyDescent="0.25">
      <c r="A15" s="8" t="s">
        <v>181</v>
      </c>
      <c r="B15" s="19">
        <v>433.77</v>
      </c>
      <c r="C15" s="140">
        <v>351.25</v>
      </c>
      <c r="D15" s="247">
        <f t="shared" si="2"/>
        <v>4.1323786351346987E-2</v>
      </c>
      <c r="E15" s="215">
        <f t="shared" si="3"/>
        <v>3.4532152014219844E-2</v>
      </c>
      <c r="F15" s="52">
        <f t="shared" si="4"/>
        <v>-0.19023906678654584</v>
      </c>
      <c r="H15" s="19">
        <v>233.04600000000005</v>
      </c>
      <c r="I15" s="140">
        <v>177.02800000000002</v>
      </c>
      <c r="J15" s="247">
        <f t="shared" si="5"/>
        <v>3.9419780933556949E-2</v>
      </c>
      <c r="K15" s="215">
        <f t="shared" si="6"/>
        <v>2.946890124352412E-2</v>
      </c>
      <c r="L15" s="52">
        <f t="shared" si="7"/>
        <v>-0.24037314521596603</v>
      </c>
      <c r="N15" s="27">
        <f t="shared" si="9"/>
        <v>5.3725707172003609</v>
      </c>
      <c r="O15" s="152">
        <f t="shared" si="10"/>
        <v>5.0399430604982207</v>
      </c>
      <c r="P15" s="52">
        <f t="shared" si="11"/>
        <v>-6.1912197011614586E-2</v>
      </c>
    </row>
    <row r="16" spans="1:16" ht="20.100000000000001" customHeight="1" x14ac:dyDescent="0.25">
      <c r="A16" s="8" t="s">
        <v>178</v>
      </c>
      <c r="B16" s="19">
        <v>217.76</v>
      </c>
      <c r="C16" s="140">
        <v>231.26999999999998</v>
      </c>
      <c r="D16" s="247">
        <f t="shared" si="2"/>
        <v>2.0745251437096431E-2</v>
      </c>
      <c r="E16" s="215">
        <f t="shared" si="3"/>
        <v>2.2736657071398211E-2</v>
      </c>
      <c r="F16" s="52">
        <f t="shared" si="4"/>
        <v>6.2040778839088866E-2</v>
      </c>
      <c r="H16" s="19">
        <v>145.541</v>
      </c>
      <c r="I16" s="140">
        <v>161.446</v>
      </c>
      <c r="J16" s="247">
        <f t="shared" si="5"/>
        <v>2.4618291396766349E-2</v>
      </c>
      <c r="K16" s="215">
        <f t="shared" si="6"/>
        <v>2.6875049315147857E-2</v>
      </c>
      <c r="L16" s="52">
        <f t="shared" si="7"/>
        <v>0.10928192055846807</v>
      </c>
      <c r="N16" s="27">
        <f t="shared" ref="N16:N19" si="12">(H16/B16)*10</f>
        <v>6.6835506980161652</v>
      </c>
      <c r="O16" s="152">
        <f t="shared" ref="O16:O19" si="13">(I16/C16)*10</f>
        <v>6.9808448999005499</v>
      </c>
      <c r="P16" s="52">
        <f t="shared" ref="P16:P19" si="14">(O16-N16)/N16</f>
        <v>4.4481476286643361E-2</v>
      </c>
    </row>
    <row r="17" spans="1:16" ht="20.100000000000001" customHeight="1" x14ac:dyDescent="0.25">
      <c r="A17" s="8" t="s">
        <v>211</v>
      </c>
      <c r="B17" s="19">
        <v>130.73000000000002</v>
      </c>
      <c r="C17" s="140">
        <v>319.20999999999998</v>
      </c>
      <c r="D17" s="247">
        <f t="shared" si="2"/>
        <v>1.2454200589509631E-2</v>
      </c>
      <c r="E17" s="215">
        <f t="shared" si="3"/>
        <v>3.1382229877463669E-2</v>
      </c>
      <c r="F17" s="52">
        <f t="shared" si="4"/>
        <v>1.4417501721104562</v>
      </c>
      <c r="H17" s="19">
        <v>61.692</v>
      </c>
      <c r="I17" s="140">
        <v>154.983</v>
      </c>
      <c r="J17" s="247">
        <f t="shared" si="5"/>
        <v>1.0435215044896693E-2</v>
      </c>
      <c r="K17" s="215">
        <f t="shared" si="6"/>
        <v>2.5799188385030043E-2</v>
      </c>
      <c r="L17" s="52">
        <f t="shared" si="7"/>
        <v>1.5122057965376385</v>
      </c>
      <c r="N17" s="27">
        <f t="shared" si="12"/>
        <v>4.7190392411841193</v>
      </c>
      <c r="O17" s="152">
        <f t="shared" si="13"/>
        <v>4.8552050374361713</v>
      </c>
      <c r="P17" s="52">
        <f t="shared" si="14"/>
        <v>2.8854559009321715E-2</v>
      </c>
    </row>
    <row r="18" spans="1:16" ht="20.100000000000001" customHeight="1" x14ac:dyDescent="0.25">
      <c r="A18" s="8" t="s">
        <v>177</v>
      </c>
      <c r="B18" s="19">
        <v>59.710000000000008</v>
      </c>
      <c r="C18" s="140">
        <v>215.92999999999995</v>
      </c>
      <c r="D18" s="247">
        <f t="shared" si="2"/>
        <v>5.6883677595014155E-3</v>
      </c>
      <c r="E18" s="215">
        <f t="shared" si="3"/>
        <v>2.1228548283076125E-2</v>
      </c>
      <c r="F18" s="52">
        <f t="shared" si="4"/>
        <v>2.6163121755149876</v>
      </c>
      <c r="H18" s="19">
        <v>340.27300000000002</v>
      </c>
      <c r="I18" s="140">
        <v>132.65899999999999</v>
      </c>
      <c r="J18" s="247">
        <f t="shared" si="5"/>
        <v>5.755725100454083E-2</v>
      </c>
      <c r="K18" s="215">
        <f t="shared" si="6"/>
        <v>2.2083031893625107E-2</v>
      </c>
      <c r="L18" s="52">
        <f t="shared" si="7"/>
        <v>-0.6101395056322424</v>
      </c>
      <c r="N18" s="27">
        <f t="shared" si="12"/>
        <v>56.987606766035839</v>
      </c>
      <c r="O18" s="152">
        <f t="shared" si="13"/>
        <v>6.1436113555318865</v>
      </c>
      <c r="P18" s="52">
        <f t="shared" si="14"/>
        <v>-0.8921939048826063</v>
      </c>
    </row>
    <row r="19" spans="1:16" ht="20.100000000000001" customHeight="1" x14ac:dyDescent="0.25">
      <c r="A19" s="8" t="s">
        <v>204</v>
      </c>
      <c r="B19" s="19">
        <v>126.50999999999999</v>
      </c>
      <c r="C19" s="140">
        <v>313.34999999999997</v>
      </c>
      <c r="D19" s="247">
        <f t="shared" si="2"/>
        <v>1.2052175602989849E-2</v>
      </c>
      <c r="E19" s="215">
        <f t="shared" si="3"/>
        <v>3.0806120522863446E-2</v>
      </c>
      <c r="F19" s="52">
        <f t="shared" si="4"/>
        <v>1.4768792980792032</v>
      </c>
      <c r="H19" s="19">
        <v>35.536999999999992</v>
      </c>
      <c r="I19" s="140">
        <v>123.46</v>
      </c>
      <c r="J19" s="247">
        <f t="shared" si="5"/>
        <v>6.0110911795774767E-3</v>
      </c>
      <c r="K19" s="215">
        <f t="shared" si="6"/>
        <v>2.0551723724639533E-2</v>
      </c>
      <c r="L19" s="52">
        <f t="shared" si="7"/>
        <v>2.4741255592762479</v>
      </c>
      <c r="N19" s="27">
        <f t="shared" si="12"/>
        <v>2.8090269543909567</v>
      </c>
      <c r="O19" s="152">
        <f t="shared" si="13"/>
        <v>3.9400031913196107</v>
      </c>
      <c r="P19" s="52">
        <f t="shared" si="14"/>
        <v>0.40262206639233489</v>
      </c>
    </row>
    <row r="20" spans="1:16" ht="20.100000000000001" customHeight="1" x14ac:dyDescent="0.25">
      <c r="A20" s="8" t="s">
        <v>167</v>
      </c>
      <c r="B20" s="19">
        <v>658.95000000000016</v>
      </c>
      <c r="C20" s="140">
        <v>468.34000000000009</v>
      </c>
      <c r="D20" s="247">
        <f t="shared" si="2"/>
        <v>6.2775915845309962E-2</v>
      </c>
      <c r="E20" s="215">
        <f t="shared" si="3"/>
        <v>4.6043524766803484E-2</v>
      </c>
      <c r="F20" s="52">
        <f t="shared" si="4"/>
        <v>-0.28926322179224528</v>
      </c>
      <c r="H20" s="19">
        <v>202.67099999999999</v>
      </c>
      <c r="I20" s="140">
        <v>118.62899999999999</v>
      </c>
      <c r="J20" s="247">
        <f t="shared" si="5"/>
        <v>3.4281843162229424E-2</v>
      </c>
      <c r="K20" s="215">
        <f t="shared" si="6"/>
        <v>1.974753307735512E-2</v>
      </c>
      <c r="L20" s="52">
        <f t="shared" si="7"/>
        <v>-0.41467205470935659</v>
      </c>
      <c r="N20" s="27">
        <f t="shared" ref="N20:N31" si="15">(H20/B20)*10</f>
        <v>3.0756658320054626</v>
      </c>
      <c r="O20" s="152">
        <f t="shared" ref="O20:O31" si="16">(I20/C20)*10</f>
        <v>2.5329675022419602</v>
      </c>
      <c r="P20" s="52">
        <f t="shared" ref="P20:P31" si="17">(O20-N20)/N20</f>
        <v>-0.17644905506839162</v>
      </c>
    </row>
    <row r="21" spans="1:16" ht="20.100000000000001" customHeight="1" x14ac:dyDescent="0.25">
      <c r="A21" s="8" t="s">
        <v>172</v>
      </c>
      <c r="B21" s="19">
        <v>399.79000000000008</v>
      </c>
      <c r="C21" s="140">
        <v>383.79</v>
      </c>
      <c r="D21" s="247">
        <f t="shared" si="2"/>
        <v>3.808662781060243E-2</v>
      </c>
      <c r="E21" s="215">
        <f t="shared" si="3"/>
        <v>3.7731230239252483E-2</v>
      </c>
      <c r="F21" s="52">
        <f t="shared" si="4"/>
        <v>-4.0021011030791302E-2</v>
      </c>
      <c r="H21" s="19">
        <v>122.184</v>
      </c>
      <c r="I21" s="140">
        <v>103.87399999999997</v>
      </c>
      <c r="J21" s="247">
        <f t="shared" si="5"/>
        <v>2.0667449832160692E-2</v>
      </c>
      <c r="K21" s="215">
        <f t="shared" si="6"/>
        <v>1.7291347401370536E-2</v>
      </c>
      <c r="L21" s="52">
        <f t="shared" si="7"/>
        <v>-0.14985595495318563</v>
      </c>
      <c r="N21" s="27">
        <f t="shared" si="15"/>
        <v>3.0562045073663668</v>
      </c>
      <c r="O21" s="152">
        <f t="shared" si="16"/>
        <v>2.7065322181401275</v>
      </c>
      <c r="P21" s="52">
        <f t="shared" si="17"/>
        <v>-0.11441390403797409</v>
      </c>
    </row>
    <row r="22" spans="1:16" ht="20.100000000000001" customHeight="1" x14ac:dyDescent="0.25">
      <c r="A22" s="8" t="s">
        <v>173</v>
      </c>
      <c r="B22" s="19">
        <v>729.3</v>
      </c>
      <c r="C22" s="140">
        <v>192.95</v>
      </c>
      <c r="D22" s="247">
        <f t="shared" si="2"/>
        <v>6.947792006371431E-2</v>
      </c>
      <c r="E22" s="215">
        <f t="shared" si="3"/>
        <v>1.8969334465889588E-2</v>
      </c>
      <c r="F22" s="52">
        <f t="shared" si="4"/>
        <v>-0.73543123543123534</v>
      </c>
      <c r="H22" s="19">
        <v>312.08500000000004</v>
      </c>
      <c r="I22" s="140">
        <v>92.542000000000002</v>
      </c>
      <c r="J22" s="247">
        <f t="shared" si="5"/>
        <v>5.2789244752748897E-2</v>
      </c>
      <c r="K22" s="215">
        <f t="shared" si="6"/>
        <v>1.540497016787293E-2</v>
      </c>
      <c r="L22" s="52">
        <f t="shared" si="7"/>
        <v>-0.70347181056442964</v>
      </c>
      <c r="N22" s="27">
        <f t="shared" ref="N22:N24" si="18">(H22/B22)*10</f>
        <v>4.2792403674756621</v>
      </c>
      <c r="O22" s="152">
        <f t="shared" ref="O22:O24" si="19">(I22/C22)*10</f>
        <v>4.7961648095361493</v>
      </c>
      <c r="P22" s="52">
        <f t="shared" ref="P22:P24" si="20">(O22-N22)/N22</f>
        <v>0.12079817857145116</v>
      </c>
    </row>
    <row r="23" spans="1:16" ht="20.100000000000001" customHeight="1" x14ac:dyDescent="0.25">
      <c r="A23" s="8" t="s">
        <v>182</v>
      </c>
      <c r="B23" s="19">
        <v>118.94999999999999</v>
      </c>
      <c r="C23" s="140">
        <v>123.07999999999998</v>
      </c>
      <c r="D23" s="247">
        <f t="shared" si="2"/>
        <v>1.1331960224295648E-2</v>
      </c>
      <c r="E23" s="215">
        <f t="shared" si="3"/>
        <v>1.2100262690135737E-2</v>
      </c>
      <c r="F23" s="52">
        <f t="shared" si="4"/>
        <v>3.4720470786044524E-2</v>
      </c>
      <c r="H23" s="19">
        <v>93.225999999999985</v>
      </c>
      <c r="I23" s="140">
        <v>78.446000000000012</v>
      </c>
      <c r="J23" s="247">
        <f t="shared" si="5"/>
        <v>1.5769197915054448E-2</v>
      </c>
      <c r="K23" s="215">
        <f t="shared" si="6"/>
        <v>1.3058484685753064E-2</v>
      </c>
      <c r="L23" s="52">
        <f t="shared" si="7"/>
        <v>-0.15853946323986845</v>
      </c>
      <c r="N23" s="27">
        <f t="shared" si="18"/>
        <v>7.8374106767549385</v>
      </c>
      <c r="O23" s="152">
        <f t="shared" si="19"/>
        <v>6.3735781605459882</v>
      </c>
      <c r="P23" s="52">
        <f t="shared" si="20"/>
        <v>-0.18677501748766936</v>
      </c>
    </row>
    <row r="24" spans="1:16" ht="20.100000000000001" customHeight="1" x14ac:dyDescent="0.25">
      <c r="A24" s="8" t="s">
        <v>215</v>
      </c>
      <c r="B24" s="19">
        <v>421.83000000000004</v>
      </c>
      <c r="C24" s="140">
        <v>249.75000000000003</v>
      </c>
      <c r="D24" s="247">
        <f t="shared" si="2"/>
        <v>4.0186303332615671E-2</v>
      </c>
      <c r="E24" s="215">
        <f t="shared" si="3"/>
        <v>2.4553466094096532E-2</v>
      </c>
      <c r="F24" s="52">
        <f t="shared" si="4"/>
        <v>-0.40793684659697033</v>
      </c>
      <c r="H24" s="19">
        <v>144.13399999999999</v>
      </c>
      <c r="I24" s="140">
        <v>61.838999999999999</v>
      </c>
      <c r="J24" s="247">
        <f t="shared" si="5"/>
        <v>2.4380297044692016E-2</v>
      </c>
      <c r="K24" s="215">
        <f t="shared" si="6"/>
        <v>1.0294006507435479E-2</v>
      </c>
      <c r="L24" s="52">
        <f t="shared" si="7"/>
        <v>-0.57096174393272925</v>
      </c>
      <c r="N24" s="27">
        <f t="shared" si="18"/>
        <v>3.4168740961998898</v>
      </c>
      <c r="O24" s="152">
        <f t="shared" si="19"/>
        <v>2.4760360360360356</v>
      </c>
      <c r="P24" s="52">
        <f t="shared" si="20"/>
        <v>-0.2753505202928655</v>
      </c>
    </row>
    <row r="25" spans="1:16" ht="20.100000000000001" customHeight="1" x14ac:dyDescent="0.25">
      <c r="A25" s="8" t="s">
        <v>202</v>
      </c>
      <c r="B25" s="19">
        <v>79.890000000000015</v>
      </c>
      <c r="C25" s="140">
        <v>202.33</v>
      </c>
      <c r="D25" s="247">
        <f t="shared" si="2"/>
        <v>7.6108474343756167E-3</v>
      </c>
      <c r="E25" s="215">
        <f t="shared" si="3"/>
        <v>1.989150268195616E-2</v>
      </c>
      <c r="F25" s="52">
        <f t="shared" si="4"/>
        <v>1.5326073350857425</v>
      </c>
      <c r="H25" s="19">
        <v>41.548000000000009</v>
      </c>
      <c r="I25" s="140">
        <v>60.874000000000009</v>
      </c>
      <c r="J25" s="247">
        <f t="shared" si="5"/>
        <v>7.0278531201025726E-3</v>
      </c>
      <c r="K25" s="215">
        <f t="shared" si="6"/>
        <v>1.0133368135539505E-2</v>
      </c>
      <c r="L25" s="52">
        <f t="shared" si="7"/>
        <v>0.46514874362183489</v>
      </c>
      <c r="N25" s="27">
        <f t="shared" ref="N25:N29" si="21">(H25/B25)*10</f>
        <v>5.2006508949805985</v>
      </c>
      <c r="O25" s="152">
        <f t="shared" ref="O25:O29" si="22">(I25/C25)*10</f>
        <v>3.0086492363959874</v>
      </c>
      <c r="P25" s="52">
        <f t="shared" ref="P25:P29" si="23">(O25-N25)/N25</f>
        <v>-0.42148602220160919</v>
      </c>
    </row>
    <row r="26" spans="1:16" ht="20.100000000000001" customHeight="1" x14ac:dyDescent="0.25">
      <c r="A26" s="8" t="s">
        <v>185</v>
      </c>
      <c r="B26" s="19">
        <v>109.90999999999998</v>
      </c>
      <c r="C26" s="140">
        <v>105.38999999999999</v>
      </c>
      <c r="D26" s="247">
        <f t="shared" si="2"/>
        <v>1.0470750300566075E-2</v>
      </c>
      <c r="E26" s="215">
        <f t="shared" si="3"/>
        <v>1.0361120286914246E-2</v>
      </c>
      <c r="F26" s="52">
        <f t="shared" si="4"/>
        <v>-4.1124556455281562E-2</v>
      </c>
      <c r="H26" s="19">
        <v>54.809999999999988</v>
      </c>
      <c r="I26" s="140">
        <v>56.767999999999994</v>
      </c>
      <c r="J26" s="247">
        <f t="shared" si="5"/>
        <v>9.2711232673732026E-3</v>
      </c>
      <c r="K26" s="215">
        <f t="shared" si="6"/>
        <v>9.4498643479696831E-3</v>
      </c>
      <c r="L26" s="52">
        <f t="shared" ref="L26:L30" si="24">(I26-H26)/H26</f>
        <v>3.5723408137201346E-2</v>
      </c>
      <c r="N26" s="27">
        <f t="shared" si="21"/>
        <v>4.9868073878627968</v>
      </c>
      <c r="O26" s="152">
        <f t="shared" si="22"/>
        <v>5.3864693044880916</v>
      </c>
      <c r="P26" s="52">
        <f t="shared" si="23"/>
        <v>8.0143844656606747E-2</v>
      </c>
    </row>
    <row r="27" spans="1:16" ht="20.100000000000001" customHeight="1" x14ac:dyDescent="0.25">
      <c r="A27" s="8" t="s">
        <v>179</v>
      </c>
      <c r="B27" s="19">
        <v>49.839999999999996</v>
      </c>
      <c r="C27" s="140">
        <v>50.1</v>
      </c>
      <c r="D27" s="247">
        <f t="shared" si="2"/>
        <v>4.7480865706506529E-3</v>
      </c>
      <c r="E27" s="215">
        <f t="shared" si="3"/>
        <v>4.9254400453022469E-3</v>
      </c>
      <c r="F27" s="52">
        <f t="shared" si="4"/>
        <v>5.2166934189407134E-3</v>
      </c>
      <c r="H27" s="19">
        <v>40.67199999999999</v>
      </c>
      <c r="I27" s="140">
        <v>53.76700000000001</v>
      </c>
      <c r="J27" s="247">
        <f t="shared" si="5"/>
        <v>6.8796775320307041E-3</v>
      </c>
      <c r="K27" s="215">
        <f t="shared" si="6"/>
        <v>8.9503039810683149E-3</v>
      </c>
      <c r="L27" s="52">
        <f t="shared" si="24"/>
        <v>0.32196597167584634</v>
      </c>
      <c r="N27" s="27">
        <f t="shared" si="21"/>
        <v>8.1605136436597085</v>
      </c>
      <c r="O27" s="152">
        <f t="shared" si="22"/>
        <v>10.731936127744513</v>
      </c>
      <c r="P27" s="52">
        <f t="shared" si="23"/>
        <v>0.3151054696272293</v>
      </c>
    </row>
    <row r="28" spans="1:16" ht="20.100000000000001" customHeight="1" x14ac:dyDescent="0.25">
      <c r="A28" s="8" t="s">
        <v>206</v>
      </c>
      <c r="B28" s="19">
        <v>86.950000000000017</v>
      </c>
      <c r="C28" s="140">
        <v>84.589999999999989</v>
      </c>
      <c r="D28" s="247">
        <f t="shared" si="2"/>
        <v>8.2834295208281377E-3</v>
      </c>
      <c r="E28" s="215">
        <f t="shared" si="3"/>
        <v>8.3162270146131135E-3</v>
      </c>
      <c r="F28" s="52">
        <f t="shared" si="4"/>
        <v>-2.7142035652674267E-2</v>
      </c>
      <c r="H28" s="19">
        <v>49.125999999999998</v>
      </c>
      <c r="I28" s="140">
        <v>51.15</v>
      </c>
      <c r="J28" s="247">
        <f t="shared" si="5"/>
        <v>8.3096734470530197E-3</v>
      </c>
      <c r="K28" s="215">
        <f t="shared" si="6"/>
        <v>8.514666033657154E-3</v>
      </c>
      <c r="L28" s="52">
        <f t="shared" si="24"/>
        <v>4.1200179131213634E-2</v>
      </c>
      <c r="N28" s="27">
        <f t="shared" ref="N28" si="25">(H28/B28)*10</f>
        <v>5.6499137435307638</v>
      </c>
      <c r="O28" s="152">
        <f t="shared" ref="O28" si="26">(I28/C28)*10</f>
        <v>6.0468140442132645</v>
      </c>
      <c r="P28" s="52">
        <f t="shared" ref="P28" si="27">(O28-N28)/N28</f>
        <v>7.0248913293049386E-2</v>
      </c>
    </row>
    <row r="29" spans="1:16" ht="20.100000000000001" customHeight="1" x14ac:dyDescent="0.25">
      <c r="A29" s="8" t="s">
        <v>227</v>
      </c>
      <c r="B29" s="19">
        <v>6.0200000000000005</v>
      </c>
      <c r="C29" s="140">
        <v>14.870000000000001</v>
      </c>
      <c r="D29" s="247">
        <f t="shared" si="2"/>
        <v>5.7350483858982612E-4</v>
      </c>
      <c r="E29" s="215">
        <f t="shared" si="3"/>
        <v>1.4619020653422038E-3</v>
      </c>
      <c r="F29" s="52">
        <f t="shared" si="4"/>
        <v>1.4700996677740865</v>
      </c>
      <c r="H29" s="19">
        <v>20.069000000000003</v>
      </c>
      <c r="I29" s="140">
        <v>45.88</v>
      </c>
      <c r="J29" s="247">
        <f t="shared" si="5"/>
        <v>3.3946756586920794E-3</v>
      </c>
      <c r="K29" s="215">
        <f t="shared" si="6"/>
        <v>7.6373974120076292E-3</v>
      </c>
      <c r="L29" s="52">
        <f t="shared" si="24"/>
        <v>1.2861129104589166</v>
      </c>
      <c r="N29" s="27">
        <f t="shared" si="21"/>
        <v>33.337209302325583</v>
      </c>
      <c r="O29" s="152">
        <f t="shared" si="22"/>
        <v>30.85406859448554</v>
      </c>
      <c r="P29" s="52">
        <f t="shared" si="23"/>
        <v>-7.4485560123559016E-2</v>
      </c>
    </row>
    <row r="30" spans="1:16" ht="20.100000000000001" customHeight="1" x14ac:dyDescent="0.25">
      <c r="A30" s="8" t="s">
        <v>203</v>
      </c>
      <c r="B30" s="19">
        <v>70.819999999999993</v>
      </c>
      <c r="C30" s="140">
        <v>105.86999999999999</v>
      </c>
      <c r="D30" s="247">
        <f t="shared" si="2"/>
        <v>6.7467795131115416E-3</v>
      </c>
      <c r="E30" s="215">
        <f t="shared" si="3"/>
        <v>1.0408310131659656E-2</v>
      </c>
      <c r="F30" s="52">
        <f t="shared" si="4"/>
        <v>0.49491669020050832</v>
      </c>
      <c r="H30" s="19">
        <v>24.469000000000001</v>
      </c>
      <c r="I30" s="140">
        <v>40.191000000000003</v>
      </c>
      <c r="J30" s="247">
        <f t="shared" si="5"/>
        <v>4.1389366033452828E-3</v>
      </c>
      <c r="K30" s="215">
        <f t="shared" si="6"/>
        <v>6.6903801086747742E-3</v>
      </c>
      <c r="L30" s="52">
        <f t="shared" si="24"/>
        <v>0.64252727941476973</v>
      </c>
      <c r="N30" s="27">
        <f t="shared" ref="N30" si="28">(H30/B30)*10</f>
        <v>3.4550974301044906</v>
      </c>
      <c r="O30" s="152">
        <f t="shared" ref="O30" si="29">(I30/C30)*10</f>
        <v>3.7962595636157559</v>
      </c>
      <c r="P30" s="52">
        <f t="shared" ref="P30" si="30">(O30-N30)/N30</f>
        <v>9.8741682517748217E-2</v>
      </c>
    </row>
    <row r="31" spans="1:16" ht="20.100000000000001" customHeight="1" x14ac:dyDescent="0.25">
      <c r="A31" s="8" t="s">
        <v>228</v>
      </c>
      <c r="B31" s="19">
        <v>102.22999999999999</v>
      </c>
      <c r="C31" s="140">
        <v>119.14</v>
      </c>
      <c r="D31" s="247">
        <f t="shared" si="2"/>
        <v>9.7391029317338736E-3</v>
      </c>
      <c r="E31" s="215">
        <f t="shared" si="3"/>
        <v>1.1712912714517158E-2</v>
      </c>
      <c r="F31" s="52">
        <f t="shared" si="4"/>
        <v>0.16541132739900238</v>
      </c>
      <c r="H31" s="19">
        <v>30.196999999999999</v>
      </c>
      <c r="I31" s="140">
        <v>39.651000000000003</v>
      </c>
      <c r="J31" s="247">
        <f t="shared" si="5"/>
        <v>5.1078290331119987E-3</v>
      </c>
      <c r="K31" s="215">
        <f t="shared" si="6"/>
        <v>6.6004892062666637E-3</v>
      </c>
      <c r="L31" s="52">
        <f t="shared" si="7"/>
        <v>0.31307745802563181</v>
      </c>
      <c r="N31" s="27">
        <f t="shared" si="15"/>
        <v>2.953829599921745</v>
      </c>
      <c r="O31" s="152">
        <f t="shared" si="16"/>
        <v>3.3281013933187849</v>
      </c>
      <c r="P31" s="52">
        <f t="shared" si="17"/>
        <v>0.12670730681517828</v>
      </c>
    </row>
    <row r="32" spans="1:16" ht="20.100000000000001" customHeight="1" thickBot="1" x14ac:dyDescent="0.3">
      <c r="A32" s="8" t="s">
        <v>17</v>
      </c>
      <c r="B32" s="19">
        <f>B33-SUM(B7:B31)</f>
        <v>1521.4699999999975</v>
      </c>
      <c r="C32" s="140">
        <f>C33-SUM(C7:C31)</f>
        <v>1164.3600000000079</v>
      </c>
      <c r="D32" s="247">
        <f t="shared" si="2"/>
        <v>0.14494525029389721</v>
      </c>
      <c r="E32" s="215">
        <f t="shared" si="3"/>
        <v>0.11447076589118088</v>
      </c>
      <c r="F32" s="52">
        <f t="shared" si="4"/>
        <v>-0.234713796525722</v>
      </c>
      <c r="H32" s="19">
        <f>H33-SUM(H7:H31)</f>
        <v>531.57799999999952</v>
      </c>
      <c r="I32" s="140">
        <f>I33-SUM(I7:I31)</f>
        <v>436.72299999999905</v>
      </c>
      <c r="J32" s="247">
        <f t="shared" si="5"/>
        <v>8.991653282655919E-2</v>
      </c>
      <c r="K32" s="215">
        <f t="shared" si="6"/>
        <v>7.2698934393291198E-2</v>
      </c>
      <c r="L32" s="52">
        <f t="shared" ref="L32:L33" si="31">(I32-H32)/H32</f>
        <v>-0.17844041702252644</v>
      </c>
      <c r="N32" s="27">
        <f t="shared" si="0"/>
        <v>3.4938447685462108</v>
      </c>
      <c r="O32" s="152">
        <f t="shared" si="1"/>
        <v>3.7507557799992797</v>
      </c>
      <c r="P32" s="52">
        <f t="shared" si="8"/>
        <v>7.353246308077091E-2</v>
      </c>
    </row>
    <row r="33" spans="1:16" ht="26.25" customHeight="1" thickBot="1" x14ac:dyDescent="0.3">
      <c r="A33" s="12" t="s">
        <v>18</v>
      </c>
      <c r="B33" s="17">
        <v>10496.859999999997</v>
      </c>
      <c r="C33" s="145">
        <v>10171.680000000009</v>
      </c>
      <c r="D33" s="243">
        <f>SUM(D7:D32)</f>
        <v>1</v>
      </c>
      <c r="E33" s="244">
        <f>SUM(E7:E32)</f>
        <v>0.99999999999999989</v>
      </c>
      <c r="F33" s="57">
        <f t="shared" si="4"/>
        <v>-3.0978787942297758E-2</v>
      </c>
      <c r="G33" s="1"/>
      <c r="H33" s="17">
        <v>5911.9050000000016</v>
      </c>
      <c r="I33" s="145">
        <v>6007.2819999999983</v>
      </c>
      <c r="J33" s="243">
        <f>SUM(J7:J32)</f>
        <v>0.99999999999999978</v>
      </c>
      <c r="K33" s="244">
        <f>SUM(K7:K32)</f>
        <v>1</v>
      </c>
      <c r="L33" s="57">
        <f t="shared" si="31"/>
        <v>1.6133040026860505E-2</v>
      </c>
      <c r="N33" s="29">
        <f t="shared" si="0"/>
        <v>5.6320699714009752</v>
      </c>
      <c r="O33" s="146">
        <f t="shared" si="1"/>
        <v>5.9058896858729257</v>
      </c>
      <c r="P33" s="57">
        <f t="shared" si="8"/>
        <v>4.8617953232537342E-2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F37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174</v>
      </c>
      <c r="B39" s="39">
        <v>716.18000000000006</v>
      </c>
      <c r="C39" s="147">
        <v>695.41999999999985</v>
      </c>
      <c r="D39" s="247">
        <f t="shared" ref="D39:D55" si="32">B39/$B$56</f>
        <v>0.20039565396227571</v>
      </c>
      <c r="E39" s="246">
        <f t="shared" ref="E39:E55" si="33">C39/$C$56</f>
        <v>0.27680501212031949</v>
      </c>
      <c r="F39" s="52">
        <f>(C39-B39)/B39</f>
        <v>-2.8987126141473116E-2</v>
      </c>
      <c r="H39" s="39">
        <v>389.45599999999996</v>
      </c>
      <c r="I39" s="147">
        <v>327.96300000000002</v>
      </c>
      <c r="J39" s="247">
        <f t="shared" ref="J39:J55" si="34">H39/$H$56</f>
        <v>0.22702000683177168</v>
      </c>
      <c r="K39" s="246">
        <f t="shared" ref="K39:K55" si="35">I39/$I$56</f>
        <v>0.30637261541882038</v>
      </c>
      <c r="L39" s="52">
        <f>(I39-H39)/H39</f>
        <v>-0.15789460170083383</v>
      </c>
      <c r="N39" s="27">
        <f t="shared" ref="N39:N56" si="36">(H39/B39)*10</f>
        <v>5.4379625233879736</v>
      </c>
      <c r="O39" s="151">
        <f t="shared" ref="O39:O56" si="37">(I39/C39)*10</f>
        <v>4.7160421040522289</v>
      </c>
      <c r="P39" s="61">
        <f t="shared" si="8"/>
        <v>-0.13275568123738593</v>
      </c>
    </row>
    <row r="40" spans="1:16" ht="20.100000000000001" customHeight="1" x14ac:dyDescent="0.25">
      <c r="A40" s="38" t="s">
        <v>177</v>
      </c>
      <c r="B40" s="19">
        <v>59.710000000000008</v>
      </c>
      <c r="C40" s="140">
        <v>215.92999999999995</v>
      </c>
      <c r="D40" s="247">
        <f t="shared" si="32"/>
        <v>1.6707565832734066E-2</v>
      </c>
      <c r="E40" s="215">
        <f t="shared" si="33"/>
        <v>8.5948788167065346E-2</v>
      </c>
      <c r="F40" s="52">
        <f t="shared" ref="F40:F56" si="38">(C40-B40)/B40</f>
        <v>2.6163121755149876</v>
      </c>
      <c r="H40" s="19">
        <v>340.27300000000002</v>
      </c>
      <c r="I40" s="140">
        <v>132.65899999999999</v>
      </c>
      <c r="J40" s="247">
        <f t="shared" si="34"/>
        <v>0.19835046522499963</v>
      </c>
      <c r="K40" s="215">
        <f t="shared" si="35"/>
        <v>0.12392582330581586</v>
      </c>
      <c r="L40" s="52">
        <f t="shared" ref="L40:L56" si="39">(I40-H40)/H40</f>
        <v>-0.6101395056322424</v>
      </c>
      <c r="N40" s="27">
        <f t="shared" si="36"/>
        <v>56.987606766035839</v>
      </c>
      <c r="O40" s="152">
        <f t="shared" si="37"/>
        <v>6.1436113555318865</v>
      </c>
      <c r="P40" s="52">
        <f t="shared" si="8"/>
        <v>-0.8921939048826063</v>
      </c>
    </row>
    <row r="41" spans="1:16" ht="20.100000000000001" customHeight="1" x14ac:dyDescent="0.25">
      <c r="A41" s="38" t="s">
        <v>167</v>
      </c>
      <c r="B41" s="19">
        <v>658.95000000000016</v>
      </c>
      <c r="C41" s="140">
        <v>468.34000000000009</v>
      </c>
      <c r="D41" s="247">
        <f t="shared" si="32"/>
        <v>0.18438202152872407</v>
      </c>
      <c r="E41" s="215">
        <f t="shared" si="33"/>
        <v>0.18641807738694671</v>
      </c>
      <c r="F41" s="52">
        <f t="shared" si="38"/>
        <v>-0.28926322179224528</v>
      </c>
      <c r="H41" s="19">
        <v>202.67099999999999</v>
      </c>
      <c r="I41" s="140">
        <v>118.62899999999999</v>
      </c>
      <c r="J41" s="247">
        <f t="shared" si="34"/>
        <v>0.11814010261647528</v>
      </c>
      <c r="K41" s="215">
        <f t="shared" si="35"/>
        <v>0.11081944303021755</v>
      </c>
      <c r="L41" s="52">
        <f t="shared" si="39"/>
        <v>-0.41467205470935659</v>
      </c>
      <c r="N41" s="27">
        <f t="shared" si="36"/>
        <v>3.0756658320054626</v>
      </c>
      <c r="O41" s="152">
        <f t="shared" si="37"/>
        <v>2.5329675022419602</v>
      </c>
      <c r="P41" s="52">
        <f t="shared" si="8"/>
        <v>-0.17644905506839162</v>
      </c>
    </row>
    <row r="42" spans="1:16" ht="20.100000000000001" customHeight="1" x14ac:dyDescent="0.25">
      <c r="A42" s="38" t="s">
        <v>172</v>
      </c>
      <c r="B42" s="19">
        <v>399.79000000000008</v>
      </c>
      <c r="C42" s="140">
        <v>383.79</v>
      </c>
      <c r="D42" s="247">
        <f t="shared" si="32"/>
        <v>0.11186598131416434</v>
      </c>
      <c r="E42" s="215">
        <f t="shared" si="33"/>
        <v>0.15276379109265975</v>
      </c>
      <c r="F42" s="52">
        <f t="shared" ref="F42:F44" si="40">(C42-B42)/B42</f>
        <v>-4.0021011030791302E-2</v>
      </c>
      <c r="H42" s="19">
        <v>122.184</v>
      </c>
      <c r="I42" s="140">
        <v>103.87399999999997</v>
      </c>
      <c r="J42" s="247">
        <f t="shared" si="34"/>
        <v>7.1222968742895715E-2</v>
      </c>
      <c r="K42" s="215">
        <f t="shared" si="35"/>
        <v>9.7035790787419737E-2</v>
      </c>
      <c r="L42" s="52">
        <f t="shared" ref="L42:L54" si="41">(I42-H42)/H42</f>
        <v>-0.14985595495318563</v>
      </c>
      <c r="N42" s="27">
        <f t="shared" si="36"/>
        <v>3.0562045073663668</v>
      </c>
      <c r="O42" s="152">
        <f t="shared" si="37"/>
        <v>2.7065322181401275</v>
      </c>
      <c r="P42" s="52">
        <f t="shared" ref="P42:P45" si="42">(O42-N42)/N42</f>
        <v>-0.11441390403797409</v>
      </c>
    </row>
    <row r="43" spans="1:16" ht="20.100000000000001" customHeight="1" x14ac:dyDescent="0.25">
      <c r="A43" s="38" t="s">
        <v>173</v>
      </c>
      <c r="B43" s="19">
        <v>729.3</v>
      </c>
      <c r="C43" s="140">
        <v>192.95</v>
      </c>
      <c r="D43" s="247">
        <f t="shared" si="32"/>
        <v>0.20406678549343413</v>
      </c>
      <c r="E43" s="215">
        <f t="shared" si="33"/>
        <v>7.6801827799913222E-2</v>
      </c>
      <c r="F43" s="52">
        <f t="shared" si="40"/>
        <v>-0.73543123543123534</v>
      </c>
      <c r="H43" s="19">
        <v>312.08500000000004</v>
      </c>
      <c r="I43" s="140">
        <v>92.542000000000002</v>
      </c>
      <c r="J43" s="247">
        <f t="shared" si="34"/>
        <v>0.18191923819916364</v>
      </c>
      <c r="K43" s="215">
        <f t="shared" si="35"/>
        <v>8.6449796398034157E-2</v>
      </c>
      <c r="L43" s="52">
        <f t="shared" si="41"/>
        <v>-0.70347181056442964</v>
      </c>
      <c r="N43" s="27">
        <f t="shared" si="36"/>
        <v>4.2792403674756621</v>
      </c>
      <c r="O43" s="152">
        <f t="shared" si="37"/>
        <v>4.7961648095361493</v>
      </c>
      <c r="P43" s="52">
        <f t="shared" si="42"/>
        <v>0.12079817857145116</v>
      </c>
    </row>
    <row r="44" spans="1:16" ht="20.100000000000001" customHeight="1" x14ac:dyDescent="0.25">
      <c r="A44" s="38" t="s">
        <v>185</v>
      </c>
      <c r="B44" s="19">
        <v>109.90999999999998</v>
      </c>
      <c r="C44" s="140">
        <v>105.38999999999999</v>
      </c>
      <c r="D44" s="247">
        <f t="shared" si="32"/>
        <v>3.0754120929087265E-2</v>
      </c>
      <c r="E44" s="215">
        <f t="shared" si="33"/>
        <v>4.1949440952748662E-2</v>
      </c>
      <c r="F44" s="52">
        <f t="shared" si="40"/>
        <v>-4.1124556455281562E-2</v>
      </c>
      <c r="H44" s="19">
        <v>54.809999999999988</v>
      </c>
      <c r="I44" s="140">
        <v>56.767999999999994</v>
      </c>
      <c r="J44" s="247">
        <f t="shared" si="34"/>
        <v>3.1949608105792192E-2</v>
      </c>
      <c r="K44" s="215">
        <f t="shared" si="35"/>
        <v>5.3030862115834999E-2</v>
      </c>
      <c r="L44" s="52">
        <f t="shared" si="41"/>
        <v>3.5723408137201346E-2</v>
      </c>
      <c r="N44" s="27">
        <f t="shared" si="36"/>
        <v>4.9868073878627968</v>
      </c>
      <c r="O44" s="152">
        <f t="shared" si="37"/>
        <v>5.3864693044880916</v>
      </c>
      <c r="P44" s="52">
        <f t="shared" si="42"/>
        <v>8.0143844656606747E-2</v>
      </c>
    </row>
    <row r="45" spans="1:16" ht="20.100000000000001" customHeight="1" x14ac:dyDescent="0.25">
      <c r="A45" s="38" t="s">
        <v>179</v>
      </c>
      <c r="B45" s="19">
        <v>49.839999999999996</v>
      </c>
      <c r="C45" s="140">
        <v>50.1</v>
      </c>
      <c r="D45" s="247">
        <f t="shared" si="32"/>
        <v>1.3945822828729956E-2</v>
      </c>
      <c r="E45" s="215">
        <f t="shared" si="33"/>
        <v>1.9941806544574517E-2</v>
      </c>
      <c r="F45" s="52">
        <f t="shared" ref="F45:F54" si="43">(C45-B45)/B45</f>
        <v>5.2166934189407134E-3</v>
      </c>
      <c r="H45" s="19">
        <v>40.67199999999999</v>
      </c>
      <c r="I45" s="140">
        <v>53.76700000000001</v>
      </c>
      <c r="J45" s="247">
        <f t="shared" si="34"/>
        <v>2.3708346303207079E-2</v>
      </c>
      <c r="K45" s="215">
        <f t="shared" si="35"/>
        <v>5.0227423255744454E-2</v>
      </c>
      <c r="L45" s="52">
        <f t="shared" si="41"/>
        <v>0.32196597167584634</v>
      </c>
      <c r="N45" s="27">
        <f t="shared" si="36"/>
        <v>8.1605136436597085</v>
      </c>
      <c r="O45" s="152">
        <f t="shared" si="37"/>
        <v>10.731936127744513</v>
      </c>
      <c r="P45" s="52">
        <f t="shared" si="42"/>
        <v>0.3151054696272293</v>
      </c>
    </row>
    <row r="46" spans="1:16" ht="20.100000000000001" customHeight="1" x14ac:dyDescent="0.25">
      <c r="A46" s="38" t="s">
        <v>184</v>
      </c>
      <c r="B46" s="19">
        <v>99.93</v>
      </c>
      <c r="C46" s="140">
        <v>59.12</v>
      </c>
      <c r="D46" s="247">
        <f t="shared" si="32"/>
        <v>2.7961598621087172E-2</v>
      </c>
      <c r="E46" s="215">
        <f t="shared" si="33"/>
        <v>2.3532127802699507E-2</v>
      </c>
      <c r="F46" s="52">
        <f t="shared" si="43"/>
        <v>-0.4083858701090764</v>
      </c>
      <c r="H46" s="19">
        <v>46.305</v>
      </c>
      <c r="I46" s="140">
        <v>33.460999999999999</v>
      </c>
      <c r="J46" s="247">
        <f t="shared" si="34"/>
        <v>2.6991910296272719E-2</v>
      </c>
      <c r="K46" s="215">
        <f t="shared" si="35"/>
        <v>3.1258203164775136E-2</v>
      </c>
      <c r="L46" s="52">
        <f t="shared" si="41"/>
        <v>-0.27737825288845702</v>
      </c>
      <c r="N46" s="27">
        <f t="shared" ref="N46:N55" si="44">(H46/B46)*10</f>
        <v>4.6337436205343732</v>
      </c>
      <c r="O46" s="152">
        <f t="shared" ref="O46:O55" si="45">(I46/C46)*10</f>
        <v>5.6598443843031117</v>
      </c>
      <c r="P46" s="52">
        <f t="shared" ref="P46:P55" si="46">(O46-N46)/N46</f>
        <v>0.22144098763289075</v>
      </c>
    </row>
    <row r="47" spans="1:16" ht="20.100000000000001" customHeight="1" x14ac:dyDescent="0.25">
      <c r="A47" s="38" t="s">
        <v>192</v>
      </c>
      <c r="B47" s="19">
        <v>62.940000000000005</v>
      </c>
      <c r="C47" s="140">
        <v>49.710000000000008</v>
      </c>
      <c r="D47" s="247">
        <f t="shared" si="32"/>
        <v>1.7611358122798227E-2</v>
      </c>
      <c r="E47" s="215">
        <f t="shared" si="33"/>
        <v>1.9786570924766454E-2</v>
      </c>
      <c r="F47" s="52">
        <f t="shared" si="43"/>
        <v>-0.21020019065776924</v>
      </c>
      <c r="H47" s="19">
        <v>28.865999999999996</v>
      </c>
      <c r="I47" s="140">
        <v>24.815000000000001</v>
      </c>
      <c r="J47" s="247">
        <f t="shared" si="34"/>
        <v>1.6826443852979336E-2</v>
      </c>
      <c r="K47" s="215">
        <f t="shared" si="35"/>
        <v>2.3181384642834795E-2</v>
      </c>
      <c r="L47" s="52">
        <f t="shared" si="41"/>
        <v>-0.1403381140442041</v>
      </c>
      <c r="N47" s="27">
        <f t="shared" si="44"/>
        <v>4.5862726406101038</v>
      </c>
      <c r="O47" s="152">
        <f t="shared" si="45"/>
        <v>4.9919533293099976</v>
      </c>
      <c r="P47" s="52">
        <f t="shared" si="46"/>
        <v>8.845542349744101E-2</v>
      </c>
    </row>
    <row r="48" spans="1:16" ht="20.100000000000001" customHeight="1" x14ac:dyDescent="0.25">
      <c r="A48" s="38" t="s">
        <v>171</v>
      </c>
      <c r="B48" s="19">
        <v>17.98</v>
      </c>
      <c r="C48" s="140">
        <v>72.09</v>
      </c>
      <c r="D48" s="247">
        <f t="shared" si="32"/>
        <v>5.031017144072324E-3</v>
      </c>
      <c r="E48" s="215">
        <f t="shared" si="33"/>
        <v>2.8694707261444647E-2</v>
      </c>
      <c r="F48" s="52">
        <f t="shared" si="43"/>
        <v>3.0094549499443826</v>
      </c>
      <c r="H48" s="19">
        <v>7.234</v>
      </c>
      <c r="I48" s="140">
        <v>22.887</v>
      </c>
      <c r="J48" s="247">
        <f t="shared" si="34"/>
        <v>4.2168119875442573E-3</v>
      </c>
      <c r="K48" s="215">
        <f t="shared" si="35"/>
        <v>2.1380308294199474E-2</v>
      </c>
      <c r="L48" s="52">
        <f t="shared" ref="L48:L52" si="47">(I48-H48)/H48</f>
        <v>2.1638097871163948</v>
      </c>
      <c r="N48" s="27">
        <f t="shared" ref="N48" si="48">(H48/B48)*10</f>
        <v>4.0233592880978861</v>
      </c>
      <c r="O48" s="152">
        <f t="shared" ref="O48" si="49">(I48/C48)*10</f>
        <v>3.1747815230961294</v>
      </c>
      <c r="P48" s="52">
        <f t="shared" ref="P48" si="50">(O48-N48)/N48</f>
        <v>-0.2109127483374563</v>
      </c>
    </row>
    <row r="49" spans="1:16" ht="20.100000000000001" customHeight="1" x14ac:dyDescent="0.25">
      <c r="A49" s="38" t="s">
        <v>176</v>
      </c>
      <c r="B49" s="19">
        <v>60.660000000000011</v>
      </c>
      <c r="C49" s="140">
        <v>47.58</v>
      </c>
      <c r="D49" s="247">
        <f t="shared" si="32"/>
        <v>1.6973387094517643E-2</v>
      </c>
      <c r="E49" s="215">
        <f t="shared" si="33"/>
        <v>1.893874561658394E-2</v>
      </c>
      <c r="F49" s="52">
        <f t="shared" si="43"/>
        <v>-0.21562809099901104</v>
      </c>
      <c r="H49" s="19">
        <v>24.783999999999995</v>
      </c>
      <c r="I49" s="140">
        <v>18.783999999999999</v>
      </c>
      <c r="J49" s="247">
        <f t="shared" si="34"/>
        <v>1.4446982070679688E-2</v>
      </c>
      <c r="K49" s="215">
        <f t="shared" si="35"/>
        <v>1.7547416043965695E-2</v>
      </c>
      <c r="L49" s="52">
        <f t="shared" si="47"/>
        <v>-0.24209167204648149</v>
      </c>
      <c r="N49" s="27">
        <f t="shared" ref="N49:N50" si="51">(H49/B49)*10</f>
        <v>4.0857237059017457</v>
      </c>
      <c r="O49" s="152">
        <f t="shared" ref="O49:O50" si="52">(I49/C49)*10</f>
        <v>3.9478772593526692</v>
      </c>
      <c r="P49" s="52">
        <f t="shared" ref="P49:P50" si="53">(O49-N49)/N49</f>
        <v>-3.3738562974769952E-2</v>
      </c>
    </row>
    <row r="50" spans="1:16" ht="20.100000000000001" customHeight="1" x14ac:dyDescent="0.25">
      <c r="A50" s="38" t="s">
        <v>196</v>
      </c>
      <c r="B50" s="19">
        <v>41.51</v>
      </c>
      <c r="C50" s="140">
        <v>28.849999999999998</v>
      </c>
      <c r="D50" s="247">
        <f t="shared" si="32"/>
        <v>1.1614990080669753E-2</v>
      </c>
      <c r="E50" s="215">
        <f t="shared" si="33"/>
        <v>1.1483455465288917E-2</v>
      </c>
      <c r="F50" s="52">
        <f t="shared" si="43"/>
        <v>-0.30498675018067939</v>
      </c>
      <c r="H50" s="19">
        <v>17.748000000000001</v>
      </c>
      <c r="I50" s="140">
        <v>17.515000000000001</v>
      </c>
      <c r="J50" s="247">
        <f t="shared" si="34"/>
        <v>1.0345587386637474E-2</v>
      </c>
      <c r="K50" s="215">
        <f t="shared" si="35"/>
        <v>1.6361956559308943E-2</v>
      </c>
      <c r="L50" s="52">
        <f t="shared" si="47"/>
        <v>-1.3128239801667824E-2</v>
      </c>
      <c r="N50" s="27">
        <f t="shared" si="51"/>
        <v>4.2755962418694295</v>
      </c>
      <c r="O50" s="152">
        <f t="shared" si="52"/>
        <v>6.0710571923743508</v>
      </c>
      <c r="P50" s="52">
        <f t="shared" si="53"/>
        <v>0.41993229690928147</v>
      </c>
    </row>
    <row r="51" spans="1:16" ht="20.100000000000001" customHeight="1" x14ac:dyDescent="0.25">
      <c r="A51" s="38" t="s">
        <v>183</v>
      </c>
      <c r="B51" s="19">
        <v>4.18</v>
      </c>
      <c r="C51" s="140">
        <v>36.099999999999994</v>
      </c>
      <c r="D51" s="247">
        <f t="shared" si="32"/>
        <v>1.1696135518477371E-3</v>
      </c>
      <c r="E51" s="215">
        <f t="shared" si="33"/>
        <v>1.4369245833515766E-2</v>
      </c>
      <c r="F51" s="52">
        <f t="shared" si="43"/>
        <v>7.6363636363636358</v>
      </c>
      <c r="H51" s="19">
        <v>3.4299999999999997</v>
      </c>
      <c r="I51" s="140">
        <v>15.686999999999999</v>
      </c>
      <c r="J51" s="247">
        <f t="shared" si="34"/>
        <v>1.9994007626868678E-3</v>
      </c>
      <c r="K51" s="215">
        <f t="shared" si="35"/>
        <v>1.465429703373562E-2</v>
      </c>
      <c r="L51" s="52">
        <f t="shared" si="47"/>
        <v>3.573469387755102</v>
      </c>
      <c r="N51" s="27">
        <f t="shared" ref="N51" si="54">(H51/B51)*10</f>
        <v>8.2057416267942589</v>
      </c>
      <c r="O51" s="152">
        <f t="shared" ref="O51" si="55">(I51/C51)*10</f>
        <v>4.3454293628808873</v>
      </c>
      <c r="P51" s="52">
        <f t="shared" ref="P51" si="56">(O51-N51)/N51</f>
        <v>-0.47044038668098809</v>
      </c>
    </row>
    <row r="52" spans="1:16" ht="20.100000000000001" customHeight="1" x14ac:dyDescent="0.25">
      <c r="A52" s="38" t="s">
        <v>193</v>
      </c>
      <c r="B52" s="19">
        <v>31.36</v>
      </c>
      <c r="C52" s="140">
        <v>26.430000000000007</v>
      </c>
      <c r="D52" s="247">
        <f t="shared" si="32"/>
        <v>8.7748997574031186E-3</v>
      </c>
      <c r="E52" s="215">
        <f t="shared" si="33"/>
        <v>1.0520198542377337E-2</v>
      </c>
      <c r="F52" s="52">
        <f t="shared" si="43"/>
        <v>-0.15720663265306098</v>
      </c>
      <c r="H52" s="19">
        <v>13.283000000000001</v>
      </c>
      <c r="I52" s="140">
        <v>11.545000000000002</v>
      </c>
      <c r="J52" s="247">
        <f t="shared" si="34"/>
        <v>7.7428689010990296E-3</v>
      </c>
      <c r="K52" s="215">
        <f t="shared" si="35"/>
        <v>1.0784972222507667E-2</v>
      </c>
      <c r="L52" s="52">
        <f t="shared" si="47"/>
        <v>-0.13084393585786339</v>
      </c>
      <c r="N52" s="27">
        <f t="shared" ref="N52" si="57">(H52/B52)*10</f>
        <v>4.2356505102040822</v>
      </c>
      <c r="O52" s="152">
        <f t="shared" ref="O52" si="58">(I52/C52)*10</f>
        <v>4.3681422625804007</v>
      </c>
      <c r="P52" s="52">
        <f t="shared" ref="P52" si="59">(O52-N52)/N52</f>
        <v>3.1280142697593522E-2</v>
      </c>
    </row>
    <row r="53" spans="1:16" ht="20.100000000000001" customHeight="1" x14ac:dyDescent="0.25">
      <c r="A53" s="38" t="s">
        <v>198</v>
      </c>
      <c r="B53" s="19">
        <v>31.959999999999997</v>
      </c>
      <c r="C53" s="140">
        <v>18.670000000000002</v>
      </c>
      <c r="D53" s="247">
        <f t="shared" si="32"/>
        <v>8.942786870108535E-3</v>
      </c>
      <c r="E53" s="215">
        <f t="shared" si="33"/>
        <v>7.4314077482476298E-3</v>
      </c>
      <c r="F53" s="52">
        <f t="shared" si="43"/>
        <v>-0.4158322903629536</v>
      </c>
      <c r="H53" s="19">
        <v>10.748999999999999</v>
      </c>
      <c r="I53" s="140">
        <v>6.8009999999999993</v>
      </c>
      <c r="J53" s="247">
        <f t="shared" si="34"/>
        <v>6.2657605825426075E-3</v>
      </c>
      <c r="K53" s="215">
        <f t="shared" si="35"/>
        <v>6.3532781364464804E-3</v>
      </c>
      <c r="L53" s="52">
        <f t="shared" ref="L53" si="60">(I53-H53)/H53</f>
        <v>-0.36728998046329892</v>
      </c>
      <c r="N53" s="27">
        <f t="shared" ref="N53" si="61">(H53/B53)*10</f>
        <v>3.363266583229036</v>
      </c>
      <c r="O53" s="152">
        <f t="shared" ref="O53" si="62">(I53/C53)*10</f>
        <v>3.6427423674343862</v>
      </c>
      <c r="P53" s="52">
        <f t="shared" ref="P53" si="63">(O53-N53)/N53</f>
        <v>8.3096530497748539E-2</v>
      </c>
    </row>
    <row r="54" spans="1:16" ht="20.100000000000001" customHeight="1" x14ac:dyDescent="0.25">
      <c r="A54" s="38" t="s">
        <v>194</v>
      </c>
      <c r="B54" s="19">
        <v>10.67</v>
      </c>
      <c r="C54" s="140">
        <v>8.8500000000000014</v>
      </c>
      <c r="D54" s="247">
        <f t="shared" si="32"/>
        <v>2.9855924876113289E-3</v>
      </c>
      <c r="E54" s="215">
        <f t="shared" si="33"/>
        <v>3.5226544494907086E-3</v>
      </c>
      <c r="F54" s="52">
        <f t="shared" si="43"/>
        <v>-0.17057169634489208</v>
      </c>
      <c r="H54" s="19">
        <v>7.0400000000000009</v>
      </c>
      <c r="I54" s="140">
        <v>6.2130000000000001</v>
      </c>
      <c r="J54" s="247">
        <f t="shared" si="34"/>
        <v>4.1037263467392279E-3</v>
      </c>
      <c r="K54" s="215">
        <f t="shared" si="35"/>
        <v>5.8039872168419333E-3</v>
      </c>
      <c r="L54" s="52">
        <f t="shared" si="41"/>
        <v>-0.11747159090909101</v>
      </c>
      <c r="N54" s="27">
        <f t="shared" ref="N54" si="64">(H54/B54)*10</f>
        <v>6.5979381443298983</v>
      </c>
      <c r="O54" s="152">
        <f t="shared" ref="O54" si="65">(I54/C54)*10</f>
        <v>7.0203389830508467</v>
      </c>
      <c r="P54" s="52">
        <f t="shared" ref="P54" si="66">(O54-N54)/N54</f>
        <v>6.4020127118643716E-2</v>
      </c>
    </row>
    <row r="55" spans="1:16" ht="20.100000000000001" customHeight="1" thickBot="1" x14ac:dyDescent="0.3">
      <c r="A55" s="8" t="s">
        <v>17</v>
      </c>
      <c r="B55" s="19">
        <f>B56-SUM(B39:B54)</f>
        <v>488.96000000000095</v>
      </c>
      <c r="C55" s="140">
        <f>C56-SUM(C39:C54)</f>
        <v>52.990000000000691</v>
      </c>
      <c r="D55" s="247">
        <f t="shared" si="32"/>
        <v>0.1368168043807346</v>
      </c>
      <c r="E55" s="215">
        <f t="shared" si="33"/>
        <v>2.1092142291357634E-2</v>
      </c>
      <c r="F55" s="52">
        <f t="shared" ref="F55" si="67">(C55-B55)/B55</f>
        <v>-0.89162712696334956</v>
      </c>
      <c r="H55" s="19">
        <f>H56-SUM(H39:H54)</f>
        <v>93.923999999999978</v>
      </c>
      <c r="I55" s="140">
        <f>I56-SUM(I39:I54)</f>
        <v>26.560999999999694</v>
      </c>
      <c r="J55" s="247">
        <f t="shared" si="34"/>
        <v>5.4749771788513514E-2</v>
      </c>
      <c r="K55" s="215">
        <f t="shared" si="35"/>
        <v>2.4812442373496994E-2</v>
      </c>
      <c r="L55" s="52">
        <f t="shared" ref="L55" si="68">(I55-H55)/H55</f>
        <v>-0.71720752949193278</v>
      </c>
      <c r="N55" s="27">
        <f t="shared" si="44"/>
        <v>1.9208933246073256</v>
      </c>
      <c r="O55" s="152">
        <f t="shared" si="45"/>
        <v>5.0124551802225605</v>
      </c>
      <c r="P55" s="52">
        <f t="shared" si="46"/>
        <v>1.60943963728294</v>
      </c>
    </row>
    <row r="56" spans="1:16" ht="26.25" customHeight="1" thickBot="1" x14ac:dyDescent="0.3">
      <c r="A56" s="12" t="s">
        <v>18</v>
      </c>
      <c r="B56" s="17">
        <v>3573.8300000000013</v>
      </c>
      <c r="C56" s="145">
        <v>2512.31</v>
      </c>
      <c r="D56" s="253">
        <f>SUM(D39:D55)</f>
        <v>1</v>
      </c>
      <c r="E56" s="254">
        <f>SUM(E39:E55)</f>
        <v>1.0000000000000002</v>
      </c>
      <c r="F56" s="57">
        <f t="shared" si="38"/>
        <v>-0.29702587979842382</v>
      </c>
      <c r="G56" s="1"/>
      <c r="H56" s="17">
        <v>1715.5140000000001</v>
      </c>
      <c r="I56" s="145">
        <v>1070.4709999999998</v>
      </c>
      <c r="J56" s="253">
        <f>SUM(J39:J55)</f>
        <v>1</v>
      </c>
      <c r="K56" s="254">
        <f>SUM(K39:K55)</f>
        <v>0.99999999999999989</v>
      </c>
      <c r="L56" s="57">
        <f t="shared" si="39"/>
        <v>-0.37600567526700468</v>
      </c>
      <c r="M56" s="1"/>
      <c r="N56" s="29">
        <f t="shared" si="36"/>
        <v>4.8002115377620074</v>
      </c>
      <c r="O56" s="146">
        <f t="shared" si="37"/>
        <v>4.2609033120912621</v>
      </c>
      <c r="P56" s="57">
        <f t="shared" si="8"/>
        <v>-0.11235092900138853</v>
      </c>
    </row>
    <row r="58" spans="1:16" ht="15.75" thickBot="1" x14ac:dyDescent="0.3"/>
    <row r="59" spans="1:16" x14ac:dyDescent="0.25">
      <c r="A59" s="372" t="s">
        <v>15</v>
      </c>
      <c r="B59" s="360" t="s">
        <v>1</v>
      </c>
      <c r="C59" s="358"/>
      <c r="D59" s="360" t="s">
        <v>104</v>
      </c>
      <c r="E59" s="358"/>
      <c r="F59" s="130" t="s">
        <v>0</v>
      </c>
      <c r="H59" s="370" t="s">
        <v>19</v>
      </c>
      <c r="I59" s="371"/>
      <c r="J59" s="360" t="s">
        <v>104</v>
      </c>
      <c r="K59" s="361"/>
      <c r="L59" s="130" t="s">
        <v>0</v>
      </c>
      <c r="N59" s="368" t="s">
        <v>22</v>
      </c>
      <c r="O59" s="358"/>
      <c r="P59" s="130" t="s">
        <v>0</v>
      </c>
    </row>
    <row r="60" spans="1:16" x14ac:dyDescent="0.25">
      <c r="A60" s="373"/>
      <c r="B60" s="363" t="str">
        <f>B5</f>
        <v>jan-ago</v>
      </c>
      <c r="C60" s="365"/>
      <c r="D60" s="363" t="str">
        <f>B5</f>
        <v>jan-ago</v>
      </c>
      <c r="E60" s="365"/>
      <c r="F60" s="131" t="str">
        <f>F37</f>
        <v>2024/2023</v>
      </c>
      <c r="H60" s="366" t="str">
        <f>B5</f>
        <v>jan-ago</v>
      </c>
      <c r="I60" s="365"/>
      <c r="J60" s="363" t="str">
        <f>B5</f>
        <v>jan-ago</v>
      </c>
      <c r="K60" s="364"/>
      <c r="L60" s="131" t="str">
        <f>L37</f>
        <v>2024/2023</v>
      </c>
      <c r="N60" s="366" t="str">
        <f>B5</f>
        <v>jan-ago</v>
      </c>
      <c r="O60" s="364"/>
      <c r="P60" s="131" t="str">
        <f>P37</f>
        <v>2024/2023</v>
      </c>
    </row>
    <row r="61" spans="1:16" ht="19.5" customHeight="1" thickBot="1" x14ac:dyDescent="0.3">
      <c r="A61" s="374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175</v>
      </c>
      <c r="B62" s="39">
        <v>416.81</v>
      </c>
      <c r="C62" s="147">
        <v>1497.8399999999997</v>
      </c>
      <c r="D62" s="247">
        <f t="shared" ref="D62:D83" si="69">B62/$B$84</f>
        <v>6.0206296953790449E-2</v>
      </c>
      <c r="E62" s="246">
        <f t="shared" ref="E62:E83" si="70">C62/$C$84</f>
        <v>0.19555655360688928</v>
      </c>
      <c r="F62" s="52">
        <f t="shared" ref="F62:F83" si="71">(C62-B62)/B62</f>
        <v>2.5935798085458597</v>
      </c>
      <c r="H62" s="19">
        <v>156.49799999999999</v>
      </c>
      <c r="I62" s="147">
        <v>899.66000000000031</v>
      </c>
      <c r="J62" s="245">
        <f t="shared" ref="J62:J84" si="72">H62/$H$84</f>
        <v>3.7293474321148802E-2</v>
      </c>
      <c r="K62" s="246">
        <f t="shared" ref="K62:K84" si="73">I62/$I$84</f>
        <v>0.18223505011636063</v>
      </c>
      <c r="L62" s="52">
        <f t="shared" ref="L62:L74" si="74">(I62-H62)/H62</f>
        <v>4.7486996638934702</v>
      </c>
      <c r="N62" s="40">
        <f t="shared" ref="N62" si="75">(H62/B62)*10</f>
        <v>3.7546603968234926</v>
      </c>
      <c r="O62" s="143">
        <f t="shared" ref="O62" si="76">(I62/C62)*10</f>
        <v>6.0063825241681386</v>
      </c>
      <c r="P62" s="52">
        <f t="shared" ref="P62" si="77">(O62-N62)/N62</f>
        <v>0.59971392599171991</v>
      </c>
    </row>
    <row r="63" spans="1:16" ht="20.100000000000001" customHeight="1" x14ac:dyDescent="0.25">
      <c r="A63" s="38" t="s">
        <v>166</v>
      </c>
      <c r="B63" s="19">
        <v>1325.5100000000002</v>
      </c>
      <c r="C63" s="140">
        <v>1295.6000000000001</v>
      </c>
      <c r="D63" s="247">
        <f t="shared" si="69"/>
        <v>0.1914638532550054</v>
      </c>
      <c r="E63" s="215">
        <f t="shared" si="70"/>
        <v>0.16915229320427136</v>
      </c>
      <c r="F63" s="52">
        <f t="shared" si="71"/>
        <v>-2.2564899548098524E-2</v>
      </c>
      <c r="H63" s="19">
        <v>809.46600000000012</v>
      </c>
      <c r="I63" s="140">
        <v>886.3689999999998</v>
      </c>
      <c r="J63" s="214">
        <f t="shared" si="72"/>
        <v>0.19289575256452504</v>
      </c>
      <c r="K63" s="215">
        <f t="shared" si="73"/>
        <v>0.17954282633060084</v>
      </c>
      <c r="L63" s="52">
        <f t="shared" si="74"/>
        <v>9.5004607976122118E-2</v>
      </c>
      <c r="N63" s="40">
        <f t="shared" ref="N63:N64" si="78">(H63/B63)*10</f>
        <v>6.1068268062858824</v>
      </c>
      <c r="O63" s="143">
        <f t="shared" ref="O63:O64" si="79">(I63/C63)*10</f>
        <v>6.8413785118863828</v>
      </c>
      <c r="P63" s="52">
        <f t="shared" si="8"/>
        <v>0.12028369706578403</v>
      </c>
    </row>
    <row r="64" spans="1:16" ht="20.100000000000001" customHeight="1" x14ac:dyDescent="0.25">
      <c r="A64" s="38" t="s">
        <v>165</v>
      </c>
      <c r="B64" s="19">
        <v>698.52</v>
      </c>
      <c r="C64" s="140">
        <v>481.05</v>
      </c>
      <c r="D64" s="247">
        <f t="shared" si="69"/>
        <v>0.10089801719767209</v>
      </c>
      <c r="E64" s="215">
        <f t="shared" si="70"/>
        <v>6.2805426555970004E-2</v>
      </c>
      <c r="F64" s="52">
        <f t="shared" si="71"/>
        <v>-0.31132966844184845</v>
      </c>
      <c r="H64" s="19">
        <v>737.48099999999999</v>
      </c>
      <c r="I64" s="140">
        <v>722.91000000000008</v>
      </c>
      <c r="J64" s="214">
        <f t="shared" si="72"/>
        <v>0.17574172664082058</v>
      </c>
      <c r="K64" s="215">
        <f t="shared" si="73"/>
        <v>0.14643258573196344</v>
      </c>
      <c r="L64" s="52">
        <f t="shared" si="74"/>
        <v>-1.9757797150028154E-2</v>
      </c>
      <c r="N64" s="40">
        <f t="shared" si="78"/>
        <v>10.557764988833533</v>
      </c>
      <c r="O64" s="143">
        <f t="shared" si="79"/>
        <v>15.027751792952916</v>
      </c>
      <c r="P64" s="52">
        <f t="shared" si="8"/>
        <v>0.42338381360516025</v>
      </c>
    </row>
    <row r="65" spans="1:16" ht="20.100000000000001" customHeight="1" x14ac:dyDescent="0.25">
      <c r="A65" s="38" t="s">
        <v>169</v>
      </c>
      <c r="B65" s="19">
        <v>1045.7599999999998</v>
      </c>
      <c r="C65" s="140">
        <v>475.26</v>
      </c>
      <c r="D65" s="247">
        <f t="shared" si="69"/>
        <v>0.15105524604111198</v>
      </c>
      <c r="E65" s="215">
        <f t="shared" si="70"/>
        <v>6.2049489709989192E-2</v>
      </c>
      <c r="F65" s="52">
        <f t="shared" si="71"/>
        <v>-0.54553626070991423</v>
      </c>
      <c r="H65" s="19">
        <v>563.0200000000001</v>
      </c>
      <c r="I65" s="140">
        <v>389.053</v>
      </c>
      <c r="J65" s="214">
        <f t="shared" si="72"/>
        <v>0.13416766931394142</v>
      </c>
      <c r="K65" s="215">
        <f t="shared" si="73"/>
        <v>7.8806541307738953E-2</v>
      </c>
      <c r="L65" s="52">
        <f t="shared" si="74"/>
        <v>-0.30898902348051593</v>
      </c>
      <c r="N65" s="40">
        <f t="shared" ref="N65:N67" si="80">(H65/B65)*10</f>
        <v>5.3838356793145685</v>
      </c>
      <c r="O65" s="143">
        <f t="shared" ref="O65:O67" si="81">(I65/C65)*10</f>
        <v>8.1861086563144383</v>
      </c>
      <c r="P65" s="52">
        <f t="shared" ref="P65:P67" si="82">(O65-N65)/N65</f>
        <v>0.52049749359301312</v>
      </c>
    </row>
    <row r="66" spans="1:16" ht="20.100000000000001" customHeight="1" x14ac:dyDescent="0.25">
      <c r="A66" s="38" t="s">
        <v>180</v>
      </c>
      <c r="B66" s="19">
        <v>76.829999999999984</v>
      </c>
      <c r="C66" s="140">
        <v>67.999999999999986</v>
      </c>
      <c r="D66" s="247">
        <f t="shared" si="69"/>
        <v>1.1097741884694992E-2</v>
      </c>
      <c r="E66" s="215">
        <f t="shared" si="70"/>
        <v>8.8780147714498676E-3</v>
      </c>
      <c r="F66" s="52">
        <f>(C65-B65)/B65</f>
        <v>-0.54553626070991423</v>
      </c>
      <c r="H66" s="19">
        <v>352.47600000000006</v>
      </c>
      <c r="I66" s="140">
        <v>338.298</v>
      </c>
      <c r="J66" s="214">
        <f t="shared" si="72"/>
        <v>8.39950328746773E-2</v>
      </c>
      <c r="K66" s="215">
        <f t="shared" si="73"/>
        <v>6.8525612991868642E-2</v>
      </c>
      <c r="L66" s="52">
        <f t="shared" si="74"/>
        <v>-4.0224015252102417E-2</v>
      </c>
      <c r="N66" s="40">
        <f t="shared" ref="N66" si="83">(H66/B66)*10</f>
        <v>45.877391643889126</v>
      </c>
      <c r="O66" s="143">
        <f t="shared" ref="O66" si="84">(I66/C66)*10</f>
        <v>49.749705882352949</v>
      </c>
      <c r="P66" s="52">
        <f t="shared" ref="P66" si="85">(O66-N66)/N66</f>
        <v>8.4405719237955298E-2</v>
      </c>
    </row>
    <row r="67" spans="1:16" ht="20.100000000000001" customHeight="1" x14ac:dyDescent="0.25">
      <c r="A67" s="38" t="s">
        <v>168</v>
      </c>
      <c r="B67" s="19">
        <v>482.75000000000011</v>
      </c>
      <c r="C67" s="140">
        <v>492.58</v>
      </c>
      <c r="D67" s="247">
        <f t="shared" si="69"/>
        <v>6.973102817696876E-2</v>
      </c>
      <c r="E67" s="215">
        <f t="shared" si="70"/>
        <v>6.4310772295893784E-2</v>
      </c>
      <c r="F67" s="52">
        <f t="shared" si="71"/>
        <v>2.0362506473329607E-2</v>
      </c>
      <c r="H67" s="19">
        <v>214.15100000000004</v>
      </c>
      <c r="I67" s="140">
        <v>240.74099999999999</v>
      </c>
      <c r="J67" s="214">
        <f t="shared" si="72"/>
        <v>5.103218456049495E-2</v>
      </c>
      <c r="K67" s="215">
        <f t="shared" si="73"/>
        <v>4.876447569088628E-2</v>
      </c>
      <c r="L67" s="52">
        <f t="shared" si="74"/>
        <v>0.12416472489038081</v>
      </c>
      <c r="N67" s="40">
        <f t="shared" si="80"/>
        <v>4.4360642154324186</v>
      </c>
      <c r="O67" s="143">
        <f t="shared" si="81"/>
        <v>4.8873482480003245</v>
      </c>
      <c r="P67" s="52">
        <f t="shared" si="82"/>
        <v>0.1017307258533262</v>
      </c>
    </row>
    <row r="68" spans="1:16" ht="20.100000000000001" customHeight="1" x14ac:dyDescent="0.25">
      <c r="A68" s="38" t="s">
        <v>170</v>
      </c>
      <c r="B68" s="19">
        <v>410.06999999999994</v>
      </c>
      <c r="C68" s="140">
        <v>470.35999999999996</v>
      </c>
      <c r="D68" s="247">
        <f t="shared" si="69"/>
        <v>5.9232734799646955E-2</v>
      </c>
      <c r="E68" s="215">
        <f t="shared" si="70"/>
        <v>6.1409750410281773E-2</v>
      </c>
      <c r="F68" s="52">
        <f t="shared" si="71"/>
        <v>0.14702367888409304</v>
      </c>
      <c r="H68" s="19">
        <v>206.49900000000005</v>
      </c>
      <c r="I68" s="140">
        <v>212.37800000000001</v>
      </c>
      <c r="J68" s="214">
        <f t="shared" si="72"/>
        <v>4.9208712915455206E-2</v>
      </c>
      <c r="K68" s="215">
        <f t="shared" si="73"/>
        <v>4.3019268916715675E-2</v>
      </c>
      <c r="L68" s="52">
        <f t="shared" si="74"/>
        <v>2.8469871524801384E-2</v>
      </c>
      <c r="N68" s="40">
        <f t="shared" ref="N68:N69" si="86">(H68/B68)*10</f>
        <v>5.0357012217426309</v>
      </c>
      <c r="O68" s="143">
        <f t="shared" ref="O68:O69" si="87">(I68/C68)*10</f>
        <v>4.5152223828556863</v>
      </c>
      <c r="P68" s="52">
        <f t="shared" ref="P68:P69" si="88">(O68-N68)/N68</f>
        <v>-0.10335776805813553</v>
      </c>
    </row>
    <row r="69" spans="1:16" ht="20.100000000000001" customHeight="1" x14ac:dyDescent="0.25">
      <c r="A69" s="38" t="s">
        <v>181</v>
      </c>
      <c r="B69" s="19">
        <v>433.77</v>
      </c>
      <c r="C69" s="140">
        <v>351.25</v>
      </c>
      <c r="D69" s="247">
        <f t="shared" si="69"/>
        <v>6.2656091335730149E-2</v>
      </c>
      <c r="E69" s="215">
        <f t="shared" si="70"/>
        <v>4.5858863065761278E-2</v>
      </c>
      <c r="F69" s="52">
        <f t="shared" si="71"/>
        <v>-0.19023906678654584</v>
      </c>
      <c r="H69" s="19">
        <v>233.04600000000005</v>
      </c>
      <c r="I69" s="140">
        <v>177.02800000000002</v>
      </c>
      <c r="J69" s="214">
        <f t="shared" si="72"/>
        <v>5.5534863171711114E-2</v>
      </c>
      <c r="K69" s="215">
        <f t="shared" si="73"/>
        <v>3.5858776039836247E-2</v>
      </c>
      <c r="L69" s="52">
        <f t="shared" si="74"/>
        <v>-0.24037314521596603</v>
      </c>
      <c r="N69" s="40">
        <f t="shared" si="86"/>
        <v>5.3725707172003609</v>
      </c>
      <c r="O69" s="143">
        <f t="shared" si="87"/>
        <v>5.0399430604982207</v>
      </c>
      <c r="P69" s="52">
        <f t="shared" si="88"/>
        <v>-6.1912197011614586E-2</v>
      </c>
    </row>
    <row r="70" spans="1:16" ht="20.100000000000001" customHeight="1" x14ac:dyDescent="0.25">
      <c r="A70" s="38" t="s">
        <v>178</v>
      </c>
      <c r="B70" s="19">
        <v>217.76</v>
      </c>
      <c r="C70" s="140">
        <v>231.26999999999998</v>
      </c>
      <c r="D70" s="247">
        <f t="shared" si="69"/>
        <v>3.1454435413395571E-2</v>
      </c>
      <c r="E70" s="215">
        <f t="shared" si="70"/>
        <v>3.019438935578252E-2</v>
      </c>
      <c r="F70" s="52">
        <f t="shared" si="71"/>
        <v>6.2040778839088866E-2</v>
      </c>
      <c r="H70" s="19">
        <v>145.541</v>
      </c>
      <c r="I70" s="140">
        <v>161.446</v>
      </c>
      <c r="J70" s="214">
        <f t="shared" si="72"/>
        <v>3.4682421156655791E-2</v>
      </c>
      <c r="K70" s="215">
        <f t="shared" si="73"/>
        <v>3.2702487496483058E-2</v>
      </c>
      <c r="L70" s="52">
        <f t="shared" si="74"/>
        <v>0.10928192055846807</v>
      </c>
      <c r="N70" s="40">
        <f t="shared" ref="N70:N71" si="89">(H70/B70)*10</f>
        <v>6.6835506980161652</v>
      </c>
      <c r="O70" s="143">
        <f t="shared" ref="O70:O71" si="90">(I70/C70)*10</f>
        <v>6.9808448999005499</v>
      </c>
      <c r="P70" s="52">
        <f t="shared" ref="P70:P71" si="91">(O70-N70)/N70</f>
        <v>4.4481476286643361E-2</v>
      </c>
    </row>
    <row r="71" spans="1:16" ht="20.100000000000001" customHeight="1" x14ac:dyDescent="0.25">
      <c r="A71" s="38" t="s">
        <v>211</v>
      </c>
      <c r="B71" s="19">
        <v>130.73000000000002</v>
      </c>
      <c r="C71" s="140">
        <v>319.20999999999998</v>
      </c>
      <c r="D71" s="247">
        <f t="shared" si="69"/>
        <v>1.888335020937364E-2</v>
      </c>
      <c r="E71" s="215">
        <f t="shared" si="70"/>
        <v>4.167575139991931E-2</v>
      </c>
      <c r="F71" s="52">
        <f t="shared" si="71"/>
        <v>1.4417501721104562</v>
      </c>
      <c r="H71" s="19">
        <v>61.692</v>
      </c>
      <c r="I71" s="140">
        <v>154.983</v>
      </c>
      <c r="J71" s="214">
        <f t="shared" si="72"/>
        <v>1.4701203963119733E-2</v>
      </c>
      <c r="K71" s="215">
        <f t="shared" si="73"/>
        <v>3.1393342787479614E-2</v>
      </c>
      <c r="L71" s="52">
        <f t="shared" si="74"/>
        <v>1.5122057965376385</v>
      </c>
      <c r="N71" s="40">
        <f t="shared" si="89"/>
        <v>4.7190392411841193</v>
      </c>
      <c r="O71" s="143">
        <f t="shared" si="90"/>
        <v>4.8552050374361713</v>
      </c>
      <c r="P71" s="52">
        <f t="shared" si="91"/>
        <v>2.8854559009321715E-2</v>
      </c>
    </row>
    <row r="72" spans="1:16" ht="20.100000000000001" customHeight="1" x14ac:dyDescent="0.25">
      <c r="A72" s="38" t="s">
        <v>204</v>
      </c>
      <c r="B72" s="19">
        <v>126.50999999999999</v>
      </c>
      <c r="C72" s="140">
        <v>313.34999999999997</v>
      </c>
      <c r="D72" s="247">
        <f t="shared" si="69"/>
        <v>1.8273790522357978E-2</v>
      </c>
      <c r="E72" s="215">
        <f t="shared" si="70"/>
        <v>4.0910675421085535E-2</v>
      </c>
      <c r="F72" s="52">
        <f t="shared" si="71"/>
        <v>1.4768792980792032</v>
      </c>
      <c r="H72" s="19">
        <v>35.536999999999992</v>
      </c>
      <c r="I72" s="140">
        <v>123.46</v>
      </c>
      <c r="J72" s="214">
        <f t="shared" si="72"/>
        <v>8.468467309171137E-3</v>
      </c>
      <c r="K72" s="215">
        <f t="shared" si="73"/>
        <v>2.5008046692490356E-2</v>
      </c>
      <c r="L72" s="52">
        <f t="shared" si="74"/>
        <v>2.4741255592762479</v>
      </c>
      <c r="N72" s="40">
        <f t="shared" ref="N72" si="92">(H72/B72)*10</f>
        <v>2.8090269543909567</v>
      </c>
      <c r="O72" s="143">
        <f t="shared" ref="O72" si="93">(I72/C72)*10</f>
        <v>3.9400031913196107</v>
      </c>
      <c r="P72" s="52">
        <f t="shared" ref="P72" si="94">(O72-N72)/N72</f>
        <v>0.40262206639233489</v>
      </c>
    </row>
    <row r="73" spans="1:16" ht="20.100000000000001" customHeight="1" x14ac:dyDescent="0.25">
      <c r="A73" s="38" t="s">
        <v>182</v>
      </c>
      <c r="B73" s="19">
        <v>118.94999999999999</v>
      </c>
      <c r="C73" s="140">
        <v>123.07999999999998</v>
      </c>
      <c r="D73" s="247">
        <f t="shared" si="69"/>
        <v>1.718178312097448E-2</v>
      </c>
      <c r="E73" s="215">
        <f t="shared" si="70"/>
        <v>1.6069206736324265E-2</v>
      </c>
      <c r="F73" s="52">
        <f t="shared" si="71"/>
        <v>3.4720470786044524E-2</v>
      </c>
      <c r="H73" s="19">
        <v>93.225999999999985</v>
      </c>
      <c r="I73" s="140">
        <v>78.446000000000012</v>
      </c>
      <c r="J73" s="214">
        <f t="shared" si="72"/>
        <v>2.221575634872917E-2</v>
      </c>
      <c r="K73" s="215">
        <f t="shared" si="73"/>
        <v>1.5890014829411134E-2</v>
      </c>
      <c r="L73" s="52">
        <f t="shared" si="74"/>
        <v>-0.15853946323986845</v>
      </c>
      <c r="N73" s="40">
        <f t="shared" ref="N73" si="95">(H73/B73)*10</f>
        <v>7.8374106767549385</v>
      </c>
      <c r="O73" s="143">
        <f t="shared" ref="O73" si="96">(I73/C73)*10</f>
        <v>6.3735781605459882</v>
      </c>
      <c r="P73" s="52">
        <f t="shared" ref="P73" si="97">(O73-N73)/N73</f>
        <v>-0.18677501748766936</v>
      </c>
    </row>
    <row r="74" spans="1:16" ht="20.100000000000001" customHeight="1" x14ac:dyDescent="0.25">
      <c r="A74" s="38" t="s">
        <v>215</v>
      </c>
      <c r="B74" s="19">
        <v>421.83000000000004</v>
      </c>
      <c r="C74" s="140">
        <v>249.75000000000003</v>
      </c>
      <c r="D74" s="247">
        <f t="shared" si="69"/>
        <v>6.0931412979576854E-2</v>
      </c>
      <c r="E74" s="215">
        <f t="shared" si="70"/>
        <v>3.2607120428964784E-2</v>
      </c>
      <c r="F74" s="52">
        <f t="shared" si="71"/>
        <v>-0.40793684659697033</v>
      </c>
      <c r="H74" s="19">
        <v>144.13399999999999</v>
      </c>
      <c r="I74" s="140">
        <v>61.838999999999999</v>
      </c>
      <c r="J74" s="214">
        <f t="shared" si="72"/>
        <v>3.4347133048374175E-2</v>
      </c>
      <c r="K74" s="215">
        <f t="shared" si="73"/>
        <v>1.2526102376615188E-2</v>
      </c>
      <c r="L74" s="52">
        <f t="shared" si="74"/>
        <v>-0.57096174393272925</v>
      </c>
      <c r="N74" s="40">
        <f t="shared" ref="N74:N75" si="98">(H74/B74)*10</f>
        <v>3.4168740961998898</v>
      </c>
      <c r="O74" s="143">
        <f t="shared" ref="O74:O75" si="99">(I74/C74)*10</f>
        <v>2.4760360360360356</v>
      </c>
      <c r="P74" s="52">
        <f t="shared" ref="P74:P75" si="100">(O74-N74)/N74</f>
        <v>-0.2753505202928655</v>
      </c>
    </row>
    <row r="75" spans="1:16" ht="20.100000000000001" customHeight="1" x14ac:dyDescent="0.25">
      <c r="A75" s="38" t="s">
        <v>202</v>
      </c>
      <c r="B75" s="19">
        <v>79.890000000000015</v>
      </c>
      <c r="C75" s="140">
        <v>202.33</v>
      </c>
      <c r="D75" s="247">
        <f t="shared" si="69"/>
        <v>1.1539744880493079E-2</v>
      </c>
      <c r="E75" s="215">
        <f t="shared" si="70"/>
        <v>2.6416010716286065E-2</v>
      </c>
      <c r="F75" s="52">
        <f t="shared" si="71"/>
        <v>1.5326073350857425</v>
      </c>
      <c r="H75" s="19">
        <v>41.548000000000009</v>
      </c>
      <c r="I75" s="140">
        <v>60.874000000000009</v>
      </c>
      <c r="J75" s="214">
        <f t="shared" si="72"/>
        <v>9.9008886445519483E-3</v>
      </c>
      <c r="K75" s="215">
        <f t="shared" si="73"/>
        <v>1.2330632061871523E-2</v>
      </c>
      <c r="L75" s="52">
        <f t="shared" ref="L75:L78" si="101">(I75-H75)/H75</f>
        <v>0.46514874362183489</v>
      </c>
      <c r="N75" s="40">
        <f t="shared" si="98"/>
        <v>5.2006508949805985</v>
      </c>
      <c r="O75" s="143">
        <f t="shared" si="99"/>
        <v>3.0086492363959874</v>
      </c>
      <c r="P75" s="52">
        <f t="shared" si="100"/>
        <v>-0.42148602220160919</v>
      </c>
    </row>
    <row r="76" spans="1:16" ht="20.100000000000001" customHeight="1" x14ac:dyDescent="0.25">
      <c r="A76" s="38" t="s">
        <v>206</v>
      </c>
      <c r="B76" s="19">
        <v>86.950000000000017</v>
      </c>
      <c r="C76" s="140">
        <v>84.589999999999989</v>
      </c>
      <c r="D76" s="247">
        <f t="shared" si="69"/>
        <v>1.2559529570144863E-2</v>
      </c>
      <c r="E76" s="215">
        <f t="shared" si="70"/>
        <v>1.1043989257602124E-2</v>
      </c>
      <c r="F76" s="52">
        <f t="shared" si="71"/>
        <v>-2.7142035652674267E-2</v>
      </c>
      <c r="H76" s="19">
        <v>49.125999999999998</v>
      </c>
      <c r="I76" s="140">
        <v>51.15</v>
      </c>
      <c r="J76" s="214">
        <f t="shared" si="72"/>
        <v>1.1706726089156129E-2</v>
      </c>
      <c r="K76" s="215">
        <f t="shared" si="73"/>
        <v>1.0360939480972636E-2</v>
      </c>
      <c r="L76" s="52">
        <f t="shared" si="101"/>
        <v>4.1200179131213634E-2</v>
      </c>
      <c r="N76" s="40">
        <f t="shared" ref="N76:N77" si="102">(H76/B76)*10</f>
        <v>5.6499137435307638</v>
      </c>
      <c r="O76" s="143">
        <f t="shared" ref="O76:O77" si="103">(I76/C76)*10</f>
        <v>6.0468140442132645</v>
      </c>
      <c r="P76" s="52">
        <f t="shared" ref="P76:P77" si="104">(O76-N76)/N76</f>
        <v>7.0248913293049386E-2</v>
      </c>
    </row>
    <row r="77" spans="1:16" ht="20.100000000000001" customHeight="1" x14ac:dyDescent="0.25">
      <c r="A77" s="38" t="s">
        <v>227</v>
      </c>
      <c r="B77" s="19">
        <v>6.0200000000000005</v>
      </c>
      <c r="C77" s="140">
        <v>14.870000000000001</v>
      </c>
      <c r="D77" s="247">
        <f t="shared" si="69"/>
        <v>8.695614492498226E-4</v>
      </c>
      <c r="E77" s="215">
        <f t="shared" si="70"/>
        <v>1.9414129360508761E-3</v>
      </c>
      <c r="F77" s="52">
        <f t="shared" si="71"/>
        <v>1.4700996677740865</v>
      </c>
      <c r="H77" s="19">
        <v>20.069000000000003</v>
      </c>
      <c r="I77" s="140">
        <v>45.88</v>
      </c>
      <c r="J77" s="214">
        <f t="shared" si="72"/>
        <v>4.7824428181263362E-3</v>
      </c>
      <c r="K77" s="215">
        <f t="shared" si="73"/>
        <v>9.2934487465693959E-3</v>
      </c>
      <c r="L77" s="52">
        <f t="shared" si="101"/>
        <v>1.2861129104589166</v>
      </c>
      <c r="N77" s="40">
        <f t="shared" si="102"/>
        <v>33.337209302325583</v>
      </c>
      <c r="O77" s="143">
        <f t="shared" si="103"/>
        <v>30.85406859448554</v>
      </c>
      <c r="P77" s="52">
        <f t="shared" si="104"/>
        <v>-7.4485560123559016E-2</v>
      </c>
    </row>
    <row r="78" spans="1:16" ht="20.100000000000001" customHeight="1" x14ac:dyDescent="0.25">
      <c r="A78" s="38" t="s">
        <v>203</v>
      </c>
      <c r="B78" s="19">
        <v>70.819999999999993</v>
      </c>
      <c r="C78" s="140">
        <v>105.86999999999999</v>
      </c>
      <c r="D78" s="247">
        <f t="shared" si="69"/>
        <v>1.0229624889679805E-2</v>
      </c>
      <c r="E78" s="215">
        <f t="shared" si="70"/>
        <v>1.3822285644902907E-2</v>
      </c>
      <c r="F78" s="52">
        <f t="shared" si="71"/>
        <v>0.49491669020050832</v>
      </c>
      <c r="H78" s="19">
        <v>24.469000000000001</v>
      </c>
      <c r="I78" s="140">
        <v>40.191000000000003</v>
      </c>
      <c r="J78" s="214">
        <f t="shared" si="72"/>
        <v>5.8309628440247809E-3</v>
      </c>
      <c r="K78" s="215">
        <f t="shared" si="73"/>
        <v>8.1410854091841893E-3</v>
      </c>
      <c r="L78" s="52">
        <f t="shared" si="101"/>
        <v>0.64252727941476973</v>
      </c>
      <c r="N78" s="40">
        <f t="shared" ref="N78" si="105">(H78/B78)*10</f>
        <v>3.4550974301044906</v>
      </c>
      <c r="O78" s="143">
        <f t="shared" ref="O78" si="106">(I78/C78)*10</f>
        <v>3.7962595636157559</v>
      </c>
      <c r="P78" s="52">
        <f t="shared" ref="P78" si="107">(O78-N78)/N78</f>
        <v>9.8741682517748217E-2</v>
      </c>
    </row>
    <row r="79" spans="1:16" ht="20.100000000000001" customHeight="1" x14ac:dyDescent="0.25">
      <c r="A79" s="38" t="s">
        <v>228</v>
      </c>
      <c r="B79" s="19">
        <v>102.22999999999999</v>
      </c>
      <c r="C79" s="140">
        <v>119.14</v>
      </c>
      <c r="D79" s="247">
        <f t="shared" si="69"/>
        <v>1.4766655640666005E-2</v>
      </c>
      <c r="E79" s="215">
        <f t="shared" si="70"/>
        <v>1.55548041157432E-2</v>
      </c>
      <c r="F79" s="52">
        <f t="shared" si="71"/>
        <v>0.16541132739900238</v>
      </c>
      <c r="H79" s="19">
        <v>30.196999999999999</v>
      </c>
      <c r="I79" s="140">
        <v>39.651000000000003</v>
      </c>
      <c r="J79" s="214">
        <f t="shared" si="72"/>
        <v>7.1959452777398455E-3</v>
      </c>
      <c r="K79" s="215">
        <f t="shared" si="73"/>
        <v>8.0317030568923965E-3</v>
      </c>
      <c r="L79" s="52">
        <f t="shared" ref="L79:L80" si="108">(I79-H79)/H79</f>
        <v>0.31307745802563181</v>
      </c>
      <c r="N79" s="40">
        <f t="shared" ref="N79:N80" si="109">(H79/B79)*10</f>
        <v>2.953829599921745</v>
      </c>
      <c r="O79" s="143">
        <f t="shared" ref="O79:O80" si="110">(I79/C79)*10</f>
        <v>3.3281013933187849</v>
      </c>
      <c r="P79" s="52">
        <f t="shared" ref="P79:P80" si="111">(O79-N79)/N79</f>
        <v>0.12670730681517828</v>
      </c>
    </row>
    <row r="80" spans="1:16" ht="20.100000000000001" customHeight="1" x14ac:dyDescent="0.25">
      <c r="A80" s="38" t="s">
        <v>188</v>
      </c>
      <c r="B80" s="19">
        <v>5.37</v>
      </c>
      <c r="C80" s="140">
        <v>163.35</v>
      </c>
      <c r="D80" s="247">
        <f t="shared" si="69"/>
        <v>7.7567192399859586E-4</v>
      </c>
      <c r="E80" s="215">
        <f t="shared" si="70"/>
        <v>2.132681930759318E-2</v>
      </c>
      <c r="F80" s="52">
        <f t="shared" si="71"/>
        <v>29.41899441340782</v>
      </c>
      <c r="H80" s="19">
        <v>2.395</v>
      </c>
      <c r="I80" s="140">
        <v>37.689</v>
      </c>
      <c r="J80" s="214">
        <f t="shared" si="72"/>
        <v>5.7072851409699409E-4</v>
      </c>
      <c r="K80" s="215">
        <f t="shared" si="73"/>
        <v>7.6342805102322135E-3</v>
      </c>
      <c r="L80" s="52">
        <f t="shared" si="108"/>
        <v>14.736534446764091</v>
      </c>
      <c r="N80" s="40">
        <f t="shared" si="109"/>
        <v>4.4599627560521418</v>
      </c>
      <c r="O80" s="143">
        <f t="shared" si="110"/>
        <v>2.3072543617998162</v>
      </c>
      <c r="P80" s="52">
        <f t="shared" si="111"/>
        <v>-0.48267407420187841</v>
      </c>
    </row>
    <row r="81" spans="1:16" ht="20.100000000000001" customHeight="1" x14ac:dyDescent="0.25">
      <c r="A81" s="38" t="s">
        <v>207</v>
      </c>
      <c r="B81" s="19">
        <v>157.46999999999997</v>
      </c>
      <c r="C81" s="140">
        <v>182.85999999999999</v>
      </c>
      <c r="D81" s="247">
        <f t="shared" si="69"/>
        <v>2.2745820832785636E-2</v>
      </c>
      <c r="E81" s="215">
        <f t="shared" si="70"/>
        <v>2.3874026192754753E-2</v>
      </c>
      <c r="F81" s="52">
        <f t="shared" si="71"/>
        <v>0.16123706102749744</v>
      </c>
      <c r="H81" s="19">
        <v>29.971000000000004</v>
      </c>
      <c r="I81" s="140">
        <v>30.817</v>
      </c>
      <c r="J81" s="214">
        <f t="shared" si="72"/>
        <v>7.1420894764096087E-3</v>
      </c>
      <c r="K81" s="215">
        <f t="shared" si="73"/>
        <v>6.242288797363319E-3</v>
      </c>
      <c r="L81" s="52">
        <f t="shared" ref="L81" si="112">(I81-H81)/H81</f>
        <v>2.8227286376830817E-2</v>
      </c>
      <c r="N81" s="40">
        <f t="shared" ref="N81:N82" si="113">(H81/B81)*10</f>
        <v>1.9032831650473112</v>
      </c>
      <c r="O81" s="143">
        <f t="shared" ref="O81:O82" si="114">(I81/C81)*10</f>
        <v>1.6852783550257029</v>
      </c>
      <c r="P81" s="52">
        <f t="shared" ref="P81" si="115">(O81-N81)/N81</f>
        <v>-0.11454144818024975</v>
      </c>
    </row>
    <row r="82" spans="1:16" ht="20.100000000000001" customHeight="1" x14ac:dyDescent="0.25">
      <c r="A82" s="38" t="s">
        <v>212</v>
      </c>
      <c r="B82" s="19"/>
      <c r="C82" s="140">
        <v>80.099999999999994</v>
      </c>
      <c r="D82" s="247">
        <f t="shared" si="69"/>
        <v>0</v>
      </c>
      <c r="E82" s="215">
        <f t="shared" si="70"/>
        <v>1.045777916460492E-2</v>
      </c>
      <c r="F82" s="52"/>
      <c r="H82" s="19"/>
      <c r="I82" s="140">
        <v>25.835999999999999</v>
      </c>
      <c r="J82" s="214">
        <f t="shared" si="72"/>
        <v>0</v>
      </c>
      <c r="K82" s="215">
        <f t="shared" si="73"/>
        <v>5.2333378774273515E-3</v>
      </c>
      <c r="L82" s="52"/>
      <c r="N82" s="40" t="e">
        <f t="shared" si="113"/>
        <v>#DIV/0!</v>
      </c>
      <c r="O82" s="143">
        <f t="shared" si="114"/>
        <v>3.2254681647940076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508.48000000000138</v>
      </c>
      <c r="C83" s="140">
        <f>C84-SUM(C62:C82)</f>
        <v>337.66000000000076</v>
      </c>
      <c r="D83" s="247">
        <f t="shared" si="69"/>
        <v>7.3447608922682886E-2</v>
      </c>
      <c r="E83" s="215">
        <f t="shared" si="70"/>
        <v>4.4084565701878971E-2</v>
      </c>
      <c r="F83" s="52">
        <f t="shared" si="71"/>
        <v>-0.33594241661422308</v>
      </c>
      <c r="H83" s="19">
        <f>H84-SUM(H62:H82)</f>
        <v>245.84900000000016</v>
      </c>
      <c r="I83" s="140">
        <f>I84-SUM(I62:I82)</f>
        <v>158.11200000000008</v>
      </c>
      <c r="J83" s="214">
        <f t="shared" si="72"/>
        <v>5.8585818147069729E-2</v>
      </c>
      <c r="K83" s="215">
        <f t="shared" si="73"/>
        <v>3.2027152751037076E-2</v>
      </c>
      <c r="L83" s="52">
        <f t="shared" ref="L83" si="116">(I83-H83)/H83</f>
        <v>-0.3568735280599068</v>
      </c>
      <c r="N83" s="40">
        <f t="shared" ref="N83:O84" si="117">(H83/B83)*10</f>
        <v>4.8349787602265479</v>
      </c>
      <c r="O83" s="143">
        <f t="shared" ref="O83" si="118">(I83/C83)*10</f>
        <v>4.6825801101699858</v>
      </c>
      <c r="P83" s="52">
        <f t="shared" ref="P83" si="119">(O83-N83)/N83</f>
        <v>-3.1520024722801757E-2</v>
      </c>
    </row>
    <row r="84" spans="1:16" ht="26.25" customHeight="1" thickBot="1" x14ac:dyDescent="0.3">
      <c r="A84" s="12" t="s">
        <v>18</v>
      </c>
      <c r="B84" s="17">
        <v>6923.0300000000016</v>
      </c>
      <c r="C84" s="145">
        <v>7659.3700000000008</v>
      </c>
      <c r="D84" s="243">
        <f>SUM(D62:D83)</f>
        <v>0.99999999999999989</v>
      </c>
      <c r="E84" s="244">
        <f>SUM(E62:E83)</f>
        <v>1</v>
      </c>
      <c r="F84" s="57">
        <f>(C84-B84)/B84</f>
        <v>0.10636094311305874</v>
      </c>
      <c r="G84" s="1"/>
      <c r="H84" s="17">
        <v>4196.3910000000014</v>
      </c>
      <c r="I84" s="145">
        <v>4936.8109999999997</v>
      </c>
      <c r="J84" s="255">
        <f t="shared" si="72"/>
        <v>1</v>
      </c>
      <c r="K84" s="244">
        <f t="shared" si="73"/>
        <v>1</v>
      </c>
      <c r="L84" s="57">
        <f>(I84-H84)/H84</f>
        <v>0.17644209035811914</v>
      </c>
      <c r="M84" s="1"/>
      <c r="N84" s="37">
        <f t="shared" si="117"/>
        <v>6.0614947501310841</v>
      </c>
      <c r="O84" s="150">
        <f t="shared" si="117"/>
        <v>6.4454530855670891</v>
      </c>
      <c r="P84" s="57">
        <f>(O84-N84)/N84</f>
        <v>6.3343837001211892E-2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5" t="s">
        <v>16</v>
      </c>
      <c r="B3" s="337"/>
      <c r="C3" s="337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8"/>
      <c r="C4" s="338"/>
      <c r="D4" s="363" t="s">
        <v>155</v>
      </c>
      <c r="E4" s="365"/>
      <c r="F4" s="363" t="str">
        <f>D4</f>
        <v>jan-ago</v>
      </c>
      <c r="G4" s="365"/>
      <c r="H4" s="131" t="s">
        <v>149</v>
      </c>
      <c r="J4" s="366" t="str">
        <f>D4</f>
        <v>jan-ago</v>
      </c>
      <c r="K4" s="365"/>
      <c r="L4" s="367" t="str">
        <f>D4</f>
        <v>jan-ago</v>
      </c>
      <c r="M4" s="355"/>
      <c r="N4" s="131" t="str">
        <f>H4</f>
        <v>2024/2023</v>
      </c>
      <c r="P4" s="366" t="str">
        <f>D4</f>
        <v>jan-ago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239824.11000000002</v>
      </c>
      <c r="E6" s="147">
        <v>249065.50000000012</v>
      </c>
      <c r="F6" s="247">
        <f>D6/D8</f>
        <v>0.6993912000468937</v>
      </c>
      <c r="G6" s="246">
        <f>E6/E8</f>
        <v>0.78009804788423365</v>
      </c>
      <c r="H6" s="165">
        <f>(E6-D6)/D6</f>
        <v>3.8534032295585711E-2</v>
      </c>
      <c r="I6" s="1"/>
      <c r="J6" s="115">
        <v>106642.50200000004</v>
      </c>
      <c r="K6" s="147">
        <v>112274.00300000003</v>
      </c>
      <c r="L6" s="247">
        <f>J6/J8</f>
        <v>0.57670483799987327</v>
      </c>
      <c r="M6" s="246">
        <f>K6/K8</f>
        <v>0.64894290322772885</v>
      </c>
      <c r="N6" s="165">
        <f>(K6-J6)/J6</f>
        <v>5.2807285035379112E-2</v>
      </c>
      <c r="P6" s="27">
        <f t="shared" ref="P6:Q8" si="0">(J6/D6)*10</f>
        <v>4.4466964559985245</v>
      </c>
      <c r="Q6" s="152">
        <f t="shared" si="0"/>
        <v>4.5078103149573092</v>
      </c>
      <c r="R6" s="165">
        <f>(Q6-P6)/P6</f>
        <v>1.3743654320353505E-2</v>
      </c>
    </row>
    <row r="7" spans="1:18" ht="24" customHeight="1" thickBot="1" x14ac:dyDescent="0.3">
      <c r="A7" s="161" t="s">
        <v>21</v>
      </c>
      <c r="B7" s="1"/>
      <c r="C7" s="1"/>
      <c r="D7" s="117">
        <v>103079.98999999999</v>
      </c>
      <c r="E7" s="140">
        <v>70209.109999999957</v>
      </c>
      <c r="F7" s="247">
        <f>D7/D8</f>
        <v>0.30060879995310641</v>
      </c>
      <c r="G7" s="215">
        <f>E7/E8</f>
        <v>0.21990195211576621</v>
      </c>
      <c r="H7" s="55">
        <f t="shared" ref="H7:H8" si="1">(E7-D7)/D7</f>
        <v>-0.31888710893355771</v>
      </c>
      <c r="J7" s="196">
        <v>78274.452000000005</v>
      </c>
      <c r="K7" s="142">
        <v>60736.600000000013</v>
      </c>
      <c r="L7" s="247">
        <f>J7/J8</f>
        <v>0.42329516200012679</v>
      </c>
      <c r="M7" s="215">
        <f>K7/K8</f>
        <v>0.35105709677227126</v>
      </c>
      <c r="N7" s="102">
        <f t="shared" ref="N7:N8" si="2">(K7-J7)/J7</f>
        <v>-0.22405588990900877</v>
      </c>
      <c r="P7" s="27">
        <f t="shared" si="0"/>
        <v>7.5935641825343616</v>
      </c>
      <c r="Q7" s="152">
        <f t="shared" si="0"/>
        <v>8.6508146877235799</v>
      </c>
      <c r="R7" s="102">
        <f t="shared" ref="R7:R8" si="3">(Q7-P7)/P7</f>
        <v>0.13922981089972952</v>
      </c>
    </row>
    <row r="8" spans="1:18" ht="26.25" customHeight="1" thickBot="1" x14ac:dyDescent="0.3">
      <c r="A8" s="12" t="s">
        <v>12</v>
      </c>
      <c r="B8" s="162"/>
      <c r="C8" s="162"/>
      <c r="D8" s="163">
        <v>342904.1</v>
      </c>
      <c r="E8" s="145">
        <v>319274.6100000001</v>
      </c>
      <c r="F8" s="243">
        <f>SUM(F6:F7)</f>
        <v>1</v>
      </c>
      <c r="G8" s="244">
        <f>SUM(G6:G7)</f>
        <v>0.99999999999999989</v>
      </c>
      <c r="H8" s="164">
        <f t="shared" si="1"/>
        <v>-6.8909908047176671E-2</v>
      </c>
      <c r="I8" s="1"/>
      <c r="J8" s="17">
        <v>184916.95400000003</v>
      </c>
      <c r="K8" s="145">
        <v>173010.60300000003</v>
      </c>
      <c r="L8" s="243">
        <f>SUM(L6:L7)</f>
        <v>1</v>
      </c>
      <c r="M8" s="244">
        <f>SUM(M6:M7)</f>
        <v>1</v>
      </c>
      <c r="N8" s="164">
        <f t="shared" si="2"/>
        <v>-6.4387557454574945E-2</v>
      </c>
      <c r="O8" s="1"/>
      <c r="P8" s="29">
        <f t="shared" si="0"/>
        <v>5.3926725868836218</v>
      </c>
      <c r="Q8" s="146">
        <f t="shared" si="0"/>
        <v>5.4188650641527669</v>
      </c>
      <c r="R8" s="164">
        <f t="shared" si="3"/>
        <v>4.8570494216266689E-3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167</v>
      </c>
      <c r="B7" s="39">
        <v>103428.95</v>
      </c>
      <c r="C7" s="147">
        <v>107265.36</v>
      </c>
      <c r="D7" s="247">
        <f>B7/$B$33</f>
        <v>0.30162646057600351</v>
      </c>
      <c r="E7" s="246">
        <f>C7/$C$33</f>
        <v>0.33596583204658814</v>
      </c>
      <c r="F7" s="52">
        <f>(C7-B7)/B7</f>
        <v>3.7092226112708321E-2</v>
      </c>
      <c r="H7" s="39">
        <v>43397.866000000002</v>
      </c>
      <c r="I7" s="147">
        <v>45328.864000000001</v>
      </c>
      <c r="J7" s="247">
        <f>H7/$H$33</f>
        <v>0.23468841045261865</v>
      </c>
      <c r="K7" s="246">
        <f>I7/$I$33</f>
        <v>0.26200049716028084</v>
      </c>
      <c r="L7" s="52">
        <f>(I7-H7)/H7</f>
        <v>4.449522932763559E-2</v>
      </c>
      <c r="N7" s="27">
        <f t="shared" ref="N7:N33" si="0">(H7/B7)*10</f>
        <v>4.1959109127570189</v>
      </c>
      <c r="O7" s="151">
        <f t="shared" ref="O7:O33" si="1">(I7/C7)*10</f>
        <v>4.2258622914238106</v>
      </c>
      <c r="P7" s="61">
        <f>(O7-N7)/N7</f>
        <v>7.1382303603561318E-3</v>
      </c>
    </row>
    <row r="8" spans="1:16" ht="20.100000000000001" customHeight="1" x14ac:dyDescent="0.25">
      <c r="A8" s="8" t="s">
        <v>166</v>
      </c>
      <c r="B8" s="19">
        <v>20510.689999999999</v>
      </c>
      <c r="C8" s="140">
        <v>19860.150000000001</v>
      </c>
      <c r="D8" s="247">
        <f t="shared" ref="D8:D32" si="2">B8/$B$33</f>
        <v>5.9814653718051176E-2</v>
      </c>
      <c r="E8" s="215">
        <f t="shared" ref="E8:E32" si="3">C8/$C$33</f>
        <v>6.2203975442957984E-2</v>
      </c>
      <c r="F8" s="52">
        <f t="shared" ref="F8:F33" si="4">(C8-B8)/B8</f>
        <v>-3.1717119219294779E-2</v>
      </c>
      <c r="H8" s="19">
        <v>21264.311999999998</v>
      </c>
      <c r="I8" s="140">
        <v>22000.578000000001</v>
      </c>
      <c r="J8" s="247">
        <f t="shared" ref="J8:J32" si="5">H8/$H$33</f>
        <v>0.11499384745435509</v>
      </c>
      <c r="K8" s="215">
        <f t="shared" ref="K8:K32" si="6">I8/$I$33</f>
        <v>0.12716317739208152</v>
      </c>
      <c r="L8" s="52">
        <f t="shared" ref="L8:L33" si="7">(I8-H8)/H8</f>
        <v>3.4624491965693664E-2</v>
      </c>
      <c r="M8" s="1"/>
      <c r="N8" s="27">
        <f t="shared" si="0"/>
        <v>10.367428887082784</v>
      </c>
      <c r="O8" s="152">
        <f t="shared" si="1"/>
        <v>11.077750168050091</v>
      </c>
      <c r="P8" s="52">
        <f t="shared" ref="P8:P71" si="8">(O8-N8)/N8</f>
        <v>6.8514700096214395E-2</v>
      </c>
    </row>
    <row r="9" spans="1:16" ht="20.100000000000001" customHeight="1" x14ac:dyDescent="0.25">
      <c r="A9" s="8" t="s">
        <v>173</v>
      </c>
      <c r="B9" s="19">
        <v>41005.189999999995</v>
      </c>
      <c r="C9" s="140">
        <v>43309.25</v>
      </c>
      <c r="D9" s="247">
        <f t="shared" si="2"/>
        <v>0.11958209306917002</v>
      </c>
      <c r="E9" s="215">
        <f t="shared" si="3"/>
        <v>0.13564890111368383</v>
      </c>
      <c r="F9" s="52">
        <f t="shared" si="4"/>
        <v>5.6189472600907474E-2</v>
      </c>
      <c r="H9" s="19">
        <v>16817.993999999999</v>
      </c>
      <c r="I9" s="140">
        <v>18269.688999999998</v>
      </c>
      <c r="J9" s="247">
        <f t="shared" si="5"/>
        <v>9.0948902392151657E-2</v>
      </c>
      <c r="K9" s="215">
        <f t="shared" si="6"/>
        <v>0.10559866668980969</v>
      </c>
      <c r="L9" s="52">
        <f t="shared" si="7"/>
        <v>8.6317963961694832E-2</v>
      </c>
      <c r="N9" s="27">
        <f t="shared" si="0"/>
        <v>4.1014305750077007</v>
      </c>
      <c r="O9" s="152">
        <f t="shared" si="1"/>
        <v>4.218426548601049</v>
      </c>
      <c r="P9" s="52">
        <f t="shared" si="8"/>
        <v>2.8525650124683308E-2</v>
      </c>
    </row>
    <row r="10" spans="1:16" ht="20.100000000000001" customHeight="1" x14ac:dyDescent="0.25">
      <c r="A10" s="8" t="s">
        <v>174</v>
      </c>
      <c r="B10" s="19">
        <v>42195.669999999991</v>
      </c>
      <c r="C10" s="140">
        <v>40775.4</v>
      </c>
      <c r="D10" s="247">
        <f t="shared" si="2"/>
        <v>0.12305385091633486</v>
      </c>
      <c r="E10" s="215">
        <f t="shared" si="3"/>
        <v>0.12771262957615068</v>
      </c>
      <c r="F10" s="52">
        <f t="shared" si="4"/>
        <v>-3.3659140854973742E-2</v>
      </c>
      <c r="H10" s="19">
        <v>17994.219999999998</v>
      </c>
      <c r="I10" s="140">
        <v>18173.308000000001</v>
      </c>
      <c r="J10" s="247">
        <f t="shared" si="5"/>
        <v>9.7309736131604235E-2</v>
      </c>
      <c r="K10" s="215">
        <f t="shared" si="6"/>
        <v>0.10504158522584879</v>
      </c>
      <c r="L10" s="52">
        <f t="shared" si="7"/>
        <v>9.9525292010436348E-3</v>
      </c>
      <c r="N10" s="27">
        <f t="shared" si="0"/>
        <v>4.2644707383482716</v>
      </c>
      <c r="O10" s="152">
        <f t="shared" si="1"/>
        <v>4.4569294231325749</v>
      </c>
      <c r="P10" s="52">
        <f t="shared" si="8"/>
        <v>4.5130731711585617E-2</v>
      </c>
    </row>
    <row r="11" spans="1:16" ht="20.100000000000001" customHeight="1" x14ac:dyDescent="0.25">
      <c r="A11" s="8" t="s">
        <v>168</v>
      </c>
      <c r="B11" s="19">
        <v>52474.05000000001</v>
      </c>
      <c r="C11" s="140">
        <v>19566.91</v>
      </c>
      <c r="D11" s="247">
        <f t="shared" si="2"/>
        <v>0.15302835399168455</v>
      </c>
      <c r="E11" s="215">
        <f t="shared" si="3"/>
        <v>6.1285518444451272E-2</v>
      </c>
      <c r="F11" s="52">
        <f t="shared" si="4"/>
        <v>-0.62711263948561258</v>
      </c>
      <c r="H11" s="19">
        <v>30033.107</v>
      </c>
      <c r="I11" s="140">
        <v>11360.816000000001</v>
      </c>
      <c r="J11" s="247">
        <f t="shared" si="5"/>
        <v>0.16241402613629469</v>
      </c>
      <c r="K11" s="215">
        <f t="shared" si="6"/>
        <v>6.5665432077593497E-2</v>
      </c>
      <c r="L11" s="52">
        <f t="shared" si="7"/>
        <v>-0.62172358657397642</v>
      </c>
      <c r="N11" s="27">
        <f t="shared" si="0"/>
        <v>5.7234208146693453</v>
      </c>
      <c r="O11" s="152">
        <f t="shared" si="1"/>
        <v>5.8061369935263158</v>
      </c>
      <c r="P11" s="52">
        <f t="shared" si="8"/>
        <v>1.4452227354131618E-2</v>
      </c>
    </row>
    <row r="12" spans="1:16" ht="20.100000000000001" customHeight="1" x14ac:dyDescent="0.25">
      <c r="A12" s="8" t="s">
        <v>172</v>
      </c>
      <c r="B12" s="19">
        <v>18735.169999999998</v>
      </c>
      <c r="C12" s="140">
        <v>20095.339999999997</v>
      </c>
      <c r="D12" s="247">
        <f t="shared" si="2"/>
        <v>5.4636762873351452E-2</v>
      </c>
      <c r="E12" s="215">
        <f t="shared" si="3"/>
        <v>6.2940614037552134E-2</v>
      </c>
      <c r="F12" s="52">
        <f t="shared" si="4"/>
        <v>7.2599821618912361E-2</v>
      </c>
      <c r="H12" s="19">
        <v>8526.0239999999994</v>
      </c>
      <c r="I12" s="140">
        <v>8522.0390000000007</v>
      </c>
      <c r="J12" s="247">
        <f t="shared" si="5"/>
        <v>4.610731366470594E-2</v>
      </c>
      <c r="K12" s="215">
        <f t="shared" si="6"/>
        <v>4.9257322107593579E-2</v>
      </c>
      <c r="L12" s="52">
        <f t="shared" si="7"/>
        <v>-4.6739253842104637E-4</v>
      </c>
      <c r="N12" s="27">
        <f t="shared" si="0"/>
        <v>4.5508121890540627</v>
      </c>
      <c r="O12" s="152">
        <f t="shared" si="1"/>
        <v>4.2408035892898566</v>
      </c>
      <c r="P12" s="52">
        <f t="shared" si="8"/>
        <v>-6.8121598274229131E-2</v>
      </c>
    </row>
    <row r="13" spans="1:16" ht="20.100000000000001" customHeight="1" x14ac:dyDescent="0.25">
      <c r="A13" s="8" t="s">
        <v>176</v>
      </c>
      <c r="B13" s="19">
        <v>7979.01</v>
      </c>
      <c r="C13" s="140">
        <v>11285.829999999998</v>
      </c>
      <c r="D13" s="247">
        <f t="shared" si="2"/>
        <v>2.32689256267277E-2</v>
      </c>
      <c r="E13" s="215">
        <f t="shared" si="3"/>
        <v>3.5348347931581502E-2</v>
      </c>
      <c r="F13" s="52">
        <f t="shared" si="4"/>
        <v>0.41443988665260451</v>
      </c>
      <c r="H13" s="19">
        <v>6040.1769999999997</v>
      </c>
      <c r="I13" s="140">
        <v>8086.43</v>
      </c>
      <c r="J13" s="247">
        <f t="shared" si="5"/>
        <v>3.2664268307166684E-2</v>
      </c>
      <c r="K13" s="215">
        <f t="shared" si="6"/>
        <v>4.6739505323844202E-2</v>
      </c>
      <c r="L13" s="52">
        <f t="shared" si="7"/>
        <v>0.33877368163217747</v>
      </c>
      <c r="N13" s="27">
        <f t="shared" si="0"/>
        <v>7.5700832559427784</v>
      </c>
      <c r="O13" s="152">
        <f t="shared" si="1"/>
        <v>7.1651176741099256</v>
      </c>
      <c r="P13" s="52">
        <f t="shared" si="8"/>
        <v>-5.3495525497020226E-2</v>
      </c>
    </row>
    <row r="14" spans="1:16" ht="20.100000000000001" customHeight="1" x14ac:dyDescent="0.25">
      <c r="A14" s="8" t="s">
        <v>170</v>
      </c>
      <c r="B14" s="19">
        <v>6571.81</v>
      </c>
      <c r="C14" s="140">
        <v>6287.5599999999995</v>
      </c>
      <c r="D14" s="247">
        <f t="shared" si="2"/>
        <v>1.9165154339070307E-2</v>
      </c>
      <c r="E14" s="215">
        <f t="shared" si="3"/>
        <v>1.9693266558214559E-2</v>
      </c>
      <c r="F14" s="52">
        <f t="shared" si="4"/>
        <v>-4.3252924232441425E-2</v>
      </c>
      <c r="H14" s="19">
        <v>6349.1030000000001</v>
      </c>
      <c r="I14" s="140">
        <v>5925.2089999999998</v>
      </c>
      <c r="J14" s="247">
        <f t="shared" si="5"/>
        <v>3.4334888514332765E-2</v>
      </c>
      <c r="K14" s="215">
        <f t="shared" si="6"/>
        <v>3.4247664000107536E-2</v>
      </c>
      <c r="L14" s="52">
        <f t="shared" si="7"/>
        <v>-6.6764391757386868E-2</v>
      </c>
      <c r="N14" s="27">
        <f t="shared" si="0"/>
        <v>9.6611177133848969</v>
      </c>
      <c r="O14" s="152">
        <f t="shared" si="1"/>
        <v>9.4237017221306836</v>
      </c>
      <c r="P14" s="52">
        <f t="shared" si="8"/>
        <v>-2.4574381380871466E-2</v>
      </c>
    </row>
    <row r="15" spans="1:16" ht="20.100000000000001" customHeight="1" x14ac:dyDescent="0.25">
      <c r="A15" s="8" t="s">
        <v>180</v>
      </c>
      <c r="B15" s="19">
        <v>1436.1699999999998</v>
      </c>
      <c r="C15" s="140">
        <v>1557.7600000000002</v>
      </c>
      <c r="D15" s="247">
        <f t="shared" si="2"/>
        <v>4.1882555501669399E-3</v>
      </c>
      <c r="E15" s="215">
        <f t="shared" si="3"/>
        <v>4.8790600668183392E-3</v>
      </c>
      <c r="F15" s="52">
        <f t="shared" si="4"/>
        <v>8.4662679209286079E-2</v>
      </c>
      <c r="H15" s="19">
        <v>4368.2220000000007</v>
      </c>
      <c r="I15" s="140">
        <v>4716.6170000000002</v>
      </c>
      <c r="J15" s="247">
        <f t="shared" si="5"/>
        <v>2.3622614938811941E-2</v>
      </c>
      <c r="K15" s="215">
        <f t="shared" si="6"/>
        <v>2.7262011219046485E-2</v>
      </c>
      <c r="L15" s="52">
        <f t="shared" si="7"/>
        <v>7.9756706504385419E-2</v>
      </c>
      <c r="N15" s="27">
        <f t="shared" si="0"/>
        <v>30.415772506040376</v>
      </c>
      <c r="O15" s="152">
        <f t="shared" si="1"/>
        <v>30.278200749794575</v>
      </c>
      <c r="P15" s="52">
        <f t="shared" si="8"/>
        <v>-4.5230400187429255E-3</v>
      </c>
    </row>
    <row r="16" spans="1:16" ht="20.100000000000001" customHeight="1" x14ac:dyDescent="0.25">
      <c r="A16" s="8" t="s">
        <v>177</v>
      </c>
      <c r="B16" s="19">
        <v>6873.9599999999991</v>
      </c>
      <c r="C16" s="140">
        <v>7343.59</v>
      </c>
      <c r="D16" s="247">
        <f t="shared" si="2"/>
        <v>2.0046304491547338E-2</v>
      </c>
      <c r="E16" s="215">
        <f t="shared" si="3"/>
        <v>2.3000858101431852E-2</v>
      </c>
      <c r="F16" s="52">
        <f t="shared" si="4"/>
        <v>6.8320153157714197E-2</v>
      </c>
      <c r="H16" s="19">
        <v>3357.5529999999999</v>
      </c>
      <c r="I16" s="140">
        <v>3771.4940000000001</v>
      </c>
      <c r="J16" s="247">
        <f t="shared" si="5"/>
        <v>1.8157085801878393E-2</v>
      </c>
      <c r="K16" s="215">
        <f t="shared" si="6"/>
        <v>2.1799207300606877E-2</v>
      </c>
      <c r="L16" s="52">
        <f t="shared" si="7"/>
        <v>0.1232865125286184</v>
      </c>
      <c r="N16" s="27">
        <f t="shared" si="0"/>
        <v>4.8844523389720056</v>
      </c>
      <c r="O16" s="152">
        <f t="shared" si="1"/>
        <v>5.1357632983322876</v>
      </c>
      <c r="P16" s="52">
        <f t="shared" si="8"/>
        <v>5.1451205154593359E-2</v>
      </c>
    </row>
    <row r="17" spans="1:16" ht="20.100000000000001" customHeight="1" x14ac:dyDescent="0.25">
      <c r="A17" s="8" t="s">
        <v>178</v>
      </c>
      <c r="B17" s="19">
        <v>3848.28</v>
      </c>
      <c r="C17" s="140">
        <v>3633.0199999999995</v>
      </c>
      <c r="D17" s="247">
        <f t="shared" si="2"/>
        <v>1.1222612969632033E-2</v>
      </c>
      <c r="E17" s="215">
        <f t="shared" si="3"/>
        <v>1.13789818739423E-2</v>
      </c>
      <c r="F17" s="52">
        <f t="shared" si="4"/>
        <v>-5.5936678204288839E-2</v>
      </c>
      <c r="H17" s="19">
        <v>2428.4139999999998</v>
      </c>
      <c r="I17" s="140">
        <v>2318.8029999999999</v>
      </c>
      <c r="J17" s="247">
        <f t="shared" si="5"/>
        <v>1.3132457286745053E-2</v>
      </c>
      <c r="K17" s="215">
        <f t="shared" si="6"/>
        <v>1.3402664113019701E-2</v>
      </c>
      <c r="L17" s="52">
        <f t="shared" si="7"/>
        <v>-4.5136867107503038E-2</v>
      </c>
      <c r="N17" s="27">
        <f t="shared" si="0"/>
        <v>6.3103880175039233</v>
      </c>
      <c r="O17" s="152">
        <f t="shared" si="1"/>
        <v>6.3825770295786981</v>
      </c>
      <c r="P17" s="52">
        <f t="shared" si="8"/>
        <v>1.1439710501879596E-2</v>
      </c>
    </row>
    <row r="18" spans="1:16" ht="20.100000000000001" customHeight="1" x14ac:dyDescent="0.25">
      <c r="A18" s="8" t="s">
        <v>165</v>
      </c>
      <c r="B18" s="19">
        <v>4047.6099999999997</v>
      </c>
      <c r="C18" s="140">
        <v>4061.43</v>
      </c>
      <c r="D18" s="247">
        <f t="shared" si="2"/>
        <v>1.1803912522480772E-2</v>
      </c>
      <c r="E18" s="215">
        <f t="shared" si="3"/>
        <v>1.2720804826916857E-2</v>
      </c>
      <c r="F18" s="52">
        <f t="shared" si="4"/>
        <v>3.4143605732766162E-3</v>
      </c>
      <c r="H18" s="19">
        <v>2020.7810000000002</v>
      </c>
      <c r="I18" s="140">
        <v>2196.212</v>
      </c>
      <c r="J18" s="247">
        <f t="shared" si="5"/>
        <v>1.0928046110904466E-2</v>
      </c>
      <c r="K18" s="215">
        <f t="shared" si="6"/>
        <v>1.2694089043779581E-2</v>
      </c>
      <c r="L18" s="52">
        <f t="shared" si="7"/>
        <v>8.6813464695085607E-2</v>
      </c>
      <c r="N18" s="27">
        <f t="shared" si="0"/>
        <v>4.9925289244764208</v>
      </c>
      <c r="O18" s="152">
        <f t="shared" si="1"/>
        <v>5.4074845559322702</v>
      </c>
      <c r="P18" s="52">
        <f t="shared" si="8"/>
        <v>8.3115318455439249E-2</v>
      </c>
    </row>
    <row r="19" spans="1:16" ht="20.100000000000001" customHeight="1" x14ac:dyDescent="0.25">
      <c r="A19" s="8" t="s">
        <v>183</v>
      </c>
      <c r="B19" s="19">
        <v>3771.15</v>
      </c>
      <c r="C19" s="140">
        <v>3402.9300000000003</v>
      </c>
      <c r="D19" s="247">
        <f t="shared" si="2"/>
        <v>1.0997681275901918E-2</v>
      </c>
      <c r="E19" s="215">
        <f t="shared" si="3"/>
        <v>1.0658316989252599E-2</v>
      </c>
      <c r="F19" s="52">
        <f t="shared" si="4"/>
        <v>-9.7641303050793465E-2</v>
      </c>
      <c r="H19" s="19">
        <v>1919.962</v>
      </c>
      <c r="I19" s="140">
        <v>1849.615</v>
      </c>
      <c r="J19" s="247">
        <f t="shared" si="5"/>
        <v>1.0382833799003633E-2</v>
      </c>
      <c r="K19" s="215">
        <f t="shared" si="6"/>
        <v>1.0690760958737304E-2</v>
      </c>
      <c r="L19" s="52">
        <f t="shared" si="7"/>
        <v>-3.6639787662464146E-2</v>
      </c>
      <c r="N19" s="27">
        <f t="shared" si="0"/>
        <v>5.0911843867255344</v>
      </c>
      <c r="O19" s="152">
        <f t="shared" si="1"/>
        <v>5.4353601161352127</v>
      </c>
      <c r="P19" s="52">
        <f t="shared" si="8"/>
        <v>6.7602291189268776E-2</v>
      </c>
    </row>
    <row r="20" spans="1:16" ht="20.100000000000001" customHeight="1" x14ac:dyDescent="0.25">
      <c r="A20" s="8" t="s">
        <v>171</v>
      </c>
      <c r="B20" s="19">
        <v>4401.4500000000007</v>
      </c>
      <c r="C20" s="140">
        <v>4851.1099999999997</v>
      </c>
      <c r="D20" s="247">
        <f t="shared" si="2"/>
        <v>1.2835804529604632E-2</v>
      </c>
      <c r="E20" s="215">
        <f t="shared" si="3"/>
        <v>1.5194161540123709E-2</v>
      </c>
      <c r="F20" s="52">
        <f t="shared" si="4"/>
        <v>0.10216178759272487</v>
      </c>
      <c r="H20" s="19">
        <v>1654.6179999999999</v>
      </c>
      <c r="I20" s="140">
        <v>1809.4</v>
      </c>
      <c r="J20" s="247">
        <f t="shared" si="5"/>
        <v>8.9478977682057211E-3</v>
      </c>
      <c r="K20" s="215">
        <f t="shared" si="6"/>
        <v>1.045831855750482E-2</v>
      </c>
      <c r="L20" s="52">
        <f t="shared" si="7"/>
        <v>9.3545458830981018E-2</v>
      </c>
      <c r="N20" s="27">
        <f t="shared" si="0"/>
        <v>3.7592566086176138</v>
      </c>
      <c r="O20" s="152">
        <f t="shared" si="1"/>
        <v>3.7298680095895582</v>
      </c>
      <c r="P20" s="52">
        <f t="shared" si="8"/>
        <v>-7.8176623965190289E-3</v>
      </c>
    </row>
    <row r="21" spans="1:16" ht="20.100000000000001" customHeight="1" x14ac:dyDescent="0.25">
      <c r="A21" s="8" t="s">
        <v>200</v>
      </c>
      <c r="B21" s="19">
        <v>2254.88</v>
      </c>
      <c r="C21" s="140">
        <v>1863.81</v>
      </c>
      <c r="D21" s="247">
        <f t="shared" si="2"/>
        <v>6.5758327182439628E-3</v>
      </c>
      <c r="E21" s="215">
        <f t="shared" si="3"/>
        <v>5.8376392660850753E-3</v>
      </c>
      <c r="F21" s="52">
        <f t="shared" si="4"/>
        <v>-0.17343273256226502</v>
      </c>
      <c r="H21" s="19">
        <v>2081.518</v>
      </c>
      <c r="I21" s="140">
        <v>1798.6790000000001</v>
      </c>
      <c r="J21" s="247">
        <f t="shared" si="5"/>
        <v>1.1256501661821664E-2</v>
      </c>
      <c r="K21" s="215">
        <f t="shared" si="6"/>
        <v>1.0396351257153871E-2</v>
      </c>
      <c r="L21" s="52">
        <f t="shared" si="7"/>
        <v>-0.13588112137392036</v>
      </c>
      <c r="N21" s="27">
        <f t="shared" si="0"/>
        <v>9.2311697296530184</v>
      </c>
      <c r="O21" s="152">
        <f t="shared" si="1"/>
        <v>9.6505491439578073</v>
      </c>
      <c r="P21" s="52">
        <f t="shared" si="8"/>
        <v>4.5430798759731238E-2</v>
      </c>
    </row>
    <row r="22" spans="1:16" ht="20.100000000000001" customHeight="1" x14ac:dyDescent="0.25">
      <c r="A22" s="8" t="s">
        <v>175</v>
      </c>
      <c r="B22" s="19">
        <v>794.65</v>
      </c>
      <c r="C22" s="140">
        <v>2991.6400000000003</v>
      </c>
      <c r="D22" s="247">
        <f t="shared" si="2"/>
        <v>2.31741177781193E-3</v>
      </c>
      <c r="E22" s="215">
        <f t="shared" si="3"/>
        <v>9.3701155879573339E-3</v>
      </c>
      <c r="F22" s="52">
        <f t="shared" si="4"/>
        <v>2.7647266091990188</v>
      </c>
      <c r="H22" s="19">
        <v>339.83000000000004</v>
      </c>
      <c r="I22" s="140">
        <v>1586.8229999999999</v>
      </c>
      <c r="J22" s="247">
        <f t="shared" si="5"/>
        <v>1.8377438771785093E-3</v>
      </c>
      <c r="K22" s="215">
        <f t="shared" si="6"/>
        <v>9.1718251510862544E-3</v>
      </c>
      <c r="L22" s="52">
        <f t="shared" si="7"/>
        <v>3.6694612011888292</v>
      </c>
      <c r="N22" s="27">
        <f t="shared" si="0"/>
        <v>4.2764739193355572</v>
      </c>
      <c r="O22" s="152">
        <f t="shared" si="1"/>
        <v>5.3041910122875731</v>
      </c>
      <c r="P22" s="52">
        <f t="shared" si="8"/>
        <v>0.24031880290566437</v>
      </c>
    </row>
    <row r="23" spans="1:16" ht="20.100000000000001" customHeight="1" x14ac:dyDescent="0.25">
      <c r="A23" s="8" t="s">
        <v>179</v>
      </c>
      <c r="B23" s="19">
        <v>1730.05</v>
      </c>
      <c r="C23" s="140">
        <v>1808.9900000000002</v>
      </c>
      <c r="D23" s="247">
        <f t="shared" si="2"/>
        <v>5.0452881724073854E-3</v>
      </c>
      <c r="E23" s="215">
        <f t="shared" si="3"/>
        <v>5.6659375451120243E-3</v>
      </c>
      <c r="F23" s="52">
        <f t="shared" si="4"/>
        <v>4.5628739053784735E-2</v>
      </c>
      <c r="H23" s="19">
        <v>1028.625</v>
      </c>
      <c r="I23" s="140">
        <v>1020.3070000000001</v>
      </c>
      <c r="J23" s="247">
        <f t="shared" si="5"/>
        <v>5.5626321856891503E-3</v>
      </c>
      <c r="K23" s="215">
        <f t="shared" si="6"/>
        <v>5.8973668798784525E-3</v>
      </c>
      <c r="L23" s="52">
        <f t="shared" si="7"/>
        <v>-8.0865232713572682E-3</v>
      </c>
      <c r="N23" s="27">
        <f t="shared" si="0"/>
        <v>5.9456374093234299</v>
      </c>
      <c r="O23" s="152">
        <f t="shared" si="1"/>
        <v>5.6402025439609949</v>
      </c>
      <c r="P23" s="52">
        <f t="shared" si="8"/>
        <v>-5.13712566601318E-2</v>
      </c>
    </row>
    <row r="24" spans="1:16" ht="20.100000000000001" customHeight="1" x14ac:dyDescent="0.25">
      <c r="A24" s="8" t="s">
        <v>185</v>
      </c>
      <c r="B24" s="19">
        <v>1548.51</v>
      </c>
      <c r="C24" s="140">
        <v>1776.17</v>
      </c>
      <c r="D24" s="247">
        <f t="shared" si="2"/>
        <v>4.5158690141062748E-3</v>
      </c>
      <c r="E24" s="215">
        <f t="shared" si="3"/>
        <v>5.5631420237268444E-3</v>
      </c>
      <c r="F24" s="52">
        <f t="shared" si="4"/>
        <v>0.14701874705361934</v>
      </c>
      <c r="H24" s="19">
        <v>883.17599999999993</v>
      </c>
      <c r="I24" s="140">
        <v>995.47699999999998</v>
      </c>
      <c r="J24" s="247">
        <f t="shared" si="5"/>
        <v>4.7760682884707261E-3</v>
      </c>
      <c r="K24" s="215">
        <f t="shared" si="6"/>
        <v>5.7538496643468693E-3</v>
      </c>
      <c r="L24" s="52">
        <f t="shared" si="7"/>
        <v>0.12715585568448423</v>
      </c>
      <c r="N24" s="27">
        <f t="shared" si="0"/>
        <v>5.7033922932367247</v>
      </c>
      <c r="O24" s="152">
        <f t="shared" si="1"/>
        <v>5.6046268093707239</v>
      </c>
      <c r="P24" s="52">
        <f t="shared" si="8"/>
        <v>-1.7316971863064769E-2</v>
      </c>
    </row>
    <row r="25" spans="1:16" ht="20.100000000000001" customHeight="1" x14ac:dyDescent="0.25">
      <c r="A25" s="8" t="s">
        <v>214</v>
      </c>
      <c r="B25" s="19">
        <v>634.25000000000011</v>
      </c>
      <c r="C25" s="140">
        <v>724.65</v>
      </c>
      <c r="D25" s="247">
        <f t="shared" si="2"/>
        <v>1.8496425093779863E-3</v>
      </c>
      <c r="E25" s="215">
        <f t="shared" si="3"/>
        <v>2.2696762514250648E-3</v>
      </c>
      <c r="F25" s="52">
        <f t="shared" si="4"/>
        <v>0.14253054789120986</v>
      </c>
      <c r="H25" s="19">
        <v>1190.8</v>
      </c>
      <c r="I25" s="140">
        <v>995.17299999999989</v>
      </c>
      <c r="J25" s="247">
        <f t="shared" si="5"/>
        <v>6.4396474971137579E-3</v>
      </c>
      <c r="K25" s="215">
        <f t="shared" si="6"/>
        <v>5.7520925466053629E-3</v>
      </c>
      <c r="L25" s="52">
        <f t="shared" si="7"/>
        <v>-0.16428199529727922</v>
      </c>
      <c r="N25" s="27">
        <f t="shared" si="0"/>
        <v>18.774931020890811</v>
      </c>
      <c r="O25" s="152">
        <f t="shared" si="1"/>
        <v>13.733153936383079</v>
      </c>
      <c r="P25" s="52">
        <f t="shared" si="8"/>
        <v>-0.26853771547270994</v>
      </c>
    </row>
    <row r="26" spans="1:16" ht="20.100000000000001" customHeight="1" x14ac:dyDescent="0.25">
      <c r="A26" s="8" t="s">
        <v>186</v>
      </c>
      <c r="B26" s="19">
        <v>1340.26</v>
      </c>
      <c r="C26" s="140">
        <v>1389.28</v>
      </c>
      <c r="D26" s="247">
        <f t="shared" si="2"/>
        <v>3.90855635730223E-3</v>
      </c>
      <c r="E26" s="215">
        <f t="shared" si="3"/>
        <v>4.3513638619744896E-3</v>
      </c>
      <c r="F26" s="52">
        <f t="shared" si="4"/>
        <v>3.6574992911823069E-2</v>
      </c>
      <c r="H26" s="19">
        <v>898.96900000000005</v>
      </c>
      <c r="I26" s="140">
        <v>873.08100000000002</v>
      </c>
      <c r="J26" s="247">
        <f t="shared" si="5"/>
        <v>4.8614741945186921E-3</v>
      </c>
      <c r="K26" s="215">
        <f t="shared" si="6"/>
        <v>5.0464016936580449E-3</v>
      </c>
      <c r="L26" s="52">
        <f t="shared" si="7"/>
        <v>-2.8797433504381166E-2</v>
      </c>
      <c r="N26" s="27">
        <f t="shared" si="0"/>
        <v>6.7074224404220084</v>
      </c>
      <c r="O26" s="152">
        <f t="shared" si="1"/>
        <v>6.2844135091558222</v>
      </c>
      <c r="P26" s="52">
        <f t="shared" si="8"/>
        <v>-6.3065795396595292E-2</v>
      </c>
    </row>
    <row r="27" spans="1:16" ht="20.100000000000001" customHeight="1" x14ac:dyDescent="0.25">
      <c r="A27" s="8" t="s">
        <v>191</v>
      </c>
      <c r="B27" s="19">
        <v>1481.69</v>
      </c>
      <c r="C27" s="140">
        <v>1241.5899999999999</v>
      </c>
      <c r="D27" s="247">
        <f t="shared" si="2"/>
        <v>4.3210040358222599E-3</v>
      </c>
      <c r="E27" s="215">
        <f t="shared" si="3"/>
        <v>3.8887840157411798E-3</v>
      </c>
      <c r="F27" s="52">
        <f t="shared" si="4"/>
        <v>-0.1620446922095716</v>
      </c>
      <c r="H27" s="19">
        <v>919.5</v>
      </c>
      <c r="I27" s="140">
        <v>769.601</v>
      </c>
      <c r="J27" s="247">
        <f t="shared" si="5"/>
        <v>4.9725024131643441E-3</v>
      </c>
      <c r="K27" s="215">
        <f t="shared" si="6"/>
        <v>4.4482880624374197E-3</v>
      </c>
      <c r="L27" s="52">
        <f t="shared" si="7"/>
        <v>-0.16302229472539423</v>
      </c>
      <c r="N27" s="27">
        <f t="shared" ref="N27" si="9">(H27/B27)*10</f>
        <v>6.2057515404706791</v>
      </c>
      <c r="O27" s="152">
        <f t="shared" ref="O27" si="10">(I27/C27)*10</f>
        <v>6.198511585950274</v>
      </c>
      <c r="P27" s="52">
        <f t="shared" ref="P27" si="11">(O27-N27)/N27</f>
        <v>-1.1666523342402518E-3</v>
      </c>
    </row>
    <row r="28" spans="1:16" ht="20.100000000000001" customHeight="1" x14ac:dyDescent="0.25">
      <c r="A28" s="8" t="s">
        <v>193</v>
      </c>
      <c r="B28" s="19">
        <v>1252.5</v>
      </c>
      <c r="C28" s="140">
        <v>1329.0699999999997</v>
      </c>
      <c r="D28" s="247">
        <f t="shared" si="2"/>
        <v>3.6526247426029602E-3</v>
      </c>
      <c r="E28" s="215">
        <f t="shared" si="3"/>
        <v>4.1627801221024085E-3</v>
      </c>
      <c r="F28" s="52">
        <f t="shared" si="4"/>
        <v>6.1133732534929909E-2</v>
      </c>
      <c r="H28" s="19">
        <v>640.02499999999998</v>
      </c>
      <c r="I28" s="140">
        <v>704.13100000000009</v>
      </c>
      <c r="J28" s="247">
        <f t="shared" si="5"/>
        <v>3.461148294709635E-3</v>
      </c>
      <c r="K28" s="215">
        <f t="shared" si="6"/>
        <v>4.0698719488307875E-3</v>
      </c>
      <c r="L28" s="52">
        <f t="shared" si="7"/>
        <v>0.10016171243310826</v>
      </c>
      <c r="N28" s="27">
        <f t="shared" si="0"/>
        <v>5.1099800399201598</v>
      </c>
      <c r="O28" s="152">
        <f t="shared" si="1"/>
        <v>5.2979226075376031</v>
      </c>
      <c r="P28" s="52">
        <f t="shared" si="8"/>
        <v>3.677951110360498E-2</v>
      </c>
    </row>
    <row r="29" spans="1:16" ht="20.100000000000001" customHeight="1" x14ac:dyDescent="0.25">
      <c r="A29" s="8" t="s">
        <v>182</v>
      </c>
      <c r="B29" s="19">
        <v>815.21</v>
      </c>
      <c r="C29" s="140">
        <v>758.36999999999989</v>
      </c>
      <c r="D29" s="247">
        <f t="shared" si="2"/>
        <v>2.3773702326685504E-3</v>
      </c>
      <c r="E29" s="215">
        <f t="shared" si="3"/>
        <v>2.3752906627933844E-3</v>
      </c>
      <c r="F29" s="52">
        <f>(C29-B29)/B29</f>
        <v>-6.9724365500914057E-2</v>
      </c>
      <c r="H29" s="19">
        <v>729.38400000000001</v>
      </c>
      <c r="I29" s="140">
        <v>654.51099999999997</v>
      </c>
      <c r="J29" s="247">
        <f t="shared" si="5"/>
        <v>3.9443868408085506E-3</v>
      </c>
      <c r="K29" s="215">
        <f t="shared" si="6"/>
        <v>3.7830687174704525E-3</v>
      </c>
      <c r="L29" s="52">
        <f>(I29-H29)/H29</f>
        <v>-0.10265237515492531</v>
      </c>
      <c r="N29" s="27">
        <f t="shared" si="0"/>
        <v>8.9471915212031252</v>
      </c>
      <c r="O29" s="152">
        <f t="shared" si="1"/>
        <v>8.6304969869588728</v>
      </c>
      <c r="P29" s="52">
        <f>(O29-N29)/N29</f>
        <v>-3.5395971293757066E-2</v>
      </c>
    </row>
    <row r="30" spans="1:16" ht="20.100000000000001" customHeight="1" x14ac:dyDescent="0.25">
      <c r="A30" s="8" t="s">
        <v>181</v>
      </c>
      <c r="B30" s="19">
        <v>637.42000000000007</v>
      </c>
      <c r="C30" s="140">
        <v>915.9</v>
      </c>
      <c r="D30" s="247">
        <f t="shared" si="2"/>
        <v>1.8588870765908017E-3</v>
      </c>
      <c r="E30" s="215">
        <f t="shared" si="3"/>
        <v>2.8686903728423608E-3</v>
      </c>
      <c r="F30" s="52">
        <f t="shared" si="4"/>
        <v>0.43688619748360558</v>
      </c>
      <c r="H30" s="19">
        <v>520.77300000000002</v>
      </c>
      <c r="I30" s="140">
        <v>620.37699999999995</v>
      </c>
      <c r="J30" s="247">
        <f t="shared" si="5"/>
        <v>2.8162533977279338E-3</v>
      </c>
      <c r="K30" s="215">
        <f t="shared" si="6"/>
        <v>3.5857744510606649E-3</v>
      </c>
      <c r="L30" s="52">
        <f t="shared" si="7"/>
        <v>0.19126183577105557</v>
      </c>
      <c r="N30" s="27">
        <f t="shared" si="0"/>
        <v>8.1700134918891774</v>
      </c>
      <c r="O30" s="152">
        <f t="shared" si="1"/>
        <v>6.7734141281799323</v>
      </c>
      <c r="P30" s="52">
        <f t="shared" si="8"/>
        <v>-0.17094211228607226</v>
      </c>
    </row>
    <row r="31" spans="1:16" ht="20.100000000000001" customHeight="1" x14ac:dyDescent="0.25">
      <c r="A31" s="8" t="s">
        <v>216</v>
      </c>
      <c r="B31" s="19">
        <v>1007.31</v>
      </c>
      <c r="C31" s="140">
        <v>549.15000000000009</v>
      </c>
      <c r="D31" s="247">
        <f t="shared" si="2"/>
        <v>2.9375851732306485E-3</v>
      </c>
      <c r="E31" s="215">
        <f t="shared" si="3"/>
        <v>1.7199927047127227E-3</v>
      </c>
      <c r="F31" s="52">
        <f t="shared" si="4"/>
        <v>-0.45483515501682686</v>
      </c>
      <c r="H31" s="19">
        <v>943.71299999999997</v>
      </c>
      <c r="I31" s="140">
        <v>595.34400000000005</v>
      </c>
      <c r="J31" s="247">
        <f t="shared" si="5"/>
        <v>5.103442272794521E-3</v>
      </c>
      <c r="K31" s="215">
        <f t="shared" si="6"/>
        <v>3.4410838970372224E-3</v>
      </c>
      <c r="L31" s="52">
        <f t="shared" si="7"/>
        <v>-0.36914718775729477</v>
      </c>
      <c r="N31" s="27">
        <f t="shared" si="0"/>
        <v>9.3686452035619627</v>
      </c>
      <c r="O31" s="152">
        <f t="shared" si="1"/>
        <v>10.841190931439497</v>
      </c>
      <c r="P31" s="52">
        <f t="shared" si="8"/>
        <v>0.15717808667977648</v>
      </c>
    </row>
    <row r="32" spans="1:16" ht="20.100000000000001" customHeight="1" thickBot="1" x14ac:dyDescent="0.3">
      <c r="A32" s="8" t="s">
        <v>17</v>
      </c>
      <c r="B32" s="19">
        <f>B33-SUM(B7:B31)</f>
        <v>12128.210000000021</v>
      </c>
      <c r="C32" s="140">
        <f>C33-SUM(C7:C31)</f>
        <v>10630.350000000093</v>
      </c>
      <c r="D32" s="247">
        <f t="shared" si="2"/>
        <v>3.5369101740107566E-2</v>
      </c>
      <c r="E32" s="215">
        <f t="shared" si="3"/>
        <v>3.3295319035860964E-2</v>
      </c>
      <c r="F32" s="52">
        <f t="shared" si="4"/>
        <v>-0.12350214912175211</v>
      </c>
      <c r="H32" s="19">
        <f>H33-SUM(H7:H31)</f>
        <v>8568.2880000000878</v>
      </c>
      <c r="I32" s="140">
        <f>I33-SUM(I7:I31)</f>
        <v>8068.0250000000524</v>
      </c>
      <c r="J32" s="247">
        <f t="shared" si="5"/>
        <v>4.6335870317224068E-2</v>
      </c>
      <c r="K32" s="215">
        <f t="shared" si="6"/>
        <v>4.6633124560579955E-2</v>
      </c>
      <c r="L32" s="52">
        <f t="shared" si="7"/>
        <v>-5.8385409080557317E-2</v>
      </c>
      <c r="N32" s="27">
        <f t="shared" si="0"/>
        <v>7.0647589380461531</v>
      </c>
      <c r="O32" s="152">
        <f t="shared" si="1"/>
        <v>7.5896137003955486</v>
      </c>
      <c r="P32" s="52">
        <f t="shared" si="8"/>
        <v>7.4291956307648718E-2</v>
      </c>
    </row>
    <row r="33" spans="1:16" ht="26.25" customHeight="1" thickBot="1" x14ac:dyDescent="0.3">
      <c r="A33" s="12" t="s">
        <v>18</v>
      </c>
      <c r="B33" s="17">
        <v>342904.10000000009</v>
      </c>
      <c r="C33" s="145">
        <v>319274.61000000022</v>
      </c>
      <c r="D33" s="243">
        <f>SUM(D7:D32)</f>
        <v>0.99999999999999978</v>
      </c>
      <c r="E33" s="244">
        <f>SUM(E7:E32)</f>
        <v>0.99999999999999956</v>
      </c>
      <c r="F33" s="57">
        <f t="shared" si="4"/>
        <v>-6.8909908047176657E-2</v>
      </c>
      <c r="G33" s="1"/>
      <c r="H33" s="17">
        <v>184916.954</v>
      </c>
      <c r="I33" s="145">
        <v>173010.60300000009</v>
      </c>
      <c r="J33" s="243">
        <f>SUM(J7:J32)</f>
        <v>1.0000000000000004</v>
      </c>
      <c r="K33" s="244">
        <f>SUM(K7:K32)</f>
        <v>0.99999999999999989</v>
      </c>
      <c r="L33" s="57">
        <f t="shared" si="7"/>
        <v>-6.4387557454574487E-2</v>
      </c>
      <c r="N33" s="29">
        <f t="shared" si="0"/>
        <v>5.3926725868836201</v>
      </c>
      <c r="O33" s="146">
        <f t="shared" si="1"/>
        <v>5.4188650641527669</v>
      </c>
      <c r="P33" s="57">
        <f t="shared" si="8"/>
        <v>4.8570494216269994E-3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167</v>
      </c>
      <c r="B39" s="314">
        <v>103428.95</v>
      </c>
      <c r="C39" s="147">
        <v>107265.36</v>
      </c>
      <c r="D39" s="247">
        <f t="shared" ref="D39:D61" si="12">B39/$B$62</f>
        <v>0.43127002535316405</v>
      </c>
      <c r="E39" s="246">
        <f t="shared" ref="E39:E61" si="13">C39/$C$62</f>
        <v>0.4306712892793263</v>
      </c>
      <c r="F39" s="52">
        <f>(C39-B39)/B39</f>
        <v>3.7092226112708321E-2</v>
      </c>
      <c r="H39" s="39">
        <v>43397.866000000002</v>
      </c>
      <c r="I39" s="147">
        <v>45328.864000000001</v>
      </c>
      <c r="J39" s="247">
        <f t="shared" ref="J39:J61" si="14">H39/$H$62</f>
        <v>0.40694718509136252</v>
      </c>
      <c r="K39" s="246">
        <f t="shared" ref="K39:K61" si="15">I39/$I$62</f>
        <v>0.40373428210268775</v>
      </c>
      <c r="L39" s="52">
        <f>(I39-H39)/H39</f>
        <v>4.449522932763559E-2</v>
      </c>
      <c r="N39" s="27">
        <f t="shared" ref="N39:N62" si="16">(H39/B39)*10</f>
        <v>4.1959109127570189</v>
      </c>
      <c r="O39" s="151">
        <f t="shared" ref="O39:O62" si="17">(I39/C39)*10</f>
        <v>4.2258622914238106</v>
      </c>
      <c r="P39" s="61">
        <f t="shared" si="8"/>
        <v>7.1382303603561318E-3</v>
      </c>
    </row>
    <row r="40" spans="1:16" ht="20.100000000000001" customHeight="1" x14ac:dyDescent="0.25">
      <c r="A40" s="313" t="s">
        <v>173</v>
      </c>
      <c r="B40" s="315">
        <v>41005.189999999995</v>
      </c>
      <c r="C40" s="140">
        <v>43309.25</v>
      </c>
      <c r="D40" s="247">
        <f t="shared" si="12"/>
        <v>0.17098026549540826</v>
      </c>
      <c r="E40" s="215">
        <f t="shared" si="13"/>
        <v>0.17388698956700152</v>
      </c>
      <c r="F40" s="52">
        <f t="shared" ref="F40:F62" si="18">(C40-B40)/B40</f>
        <v>5.6189472600907474E-2</v>
      </c>
      <c r="H40" s="19">
        <v>16817.993999999999</v>
      </c>
      <c r="I40" s="140">
        <v>18269.688999999998</v>
      </c>
      <c r="J40" s="247">
        <f t="shared" si="14"/>
        <v>0.15770442070085713</v>
      </c>
      <c r="K40" s="215">
        <f t="shared" si="15"/>
        <v>0.16272412590472971</v>
      </c>
      <c r="L40" s="52">
        <f t="shared" ref="L40:L62" si="19">(I40-H40)/H40</f>
        <v>8.6317963961694832E-2</v>
      </c>
      <c r="N40" s="27">
        <f t="shared" si="16"/>
        <v>4.1014305750077007</v>
      </c>
      <c r="O40" s="152">
        <f t="shared" si="17"/>
        <v>4.218426548601049</v>
      </c>
      <c r="P40" s="52">
        <f t="shared" si="8"/>
        <v>2.8525650124683308E-2</v>
      </c>
    </row>
    <row r="41" spans="1:16" ht="20.100000000000001" customHeight="1" x14ac:dyDescent="0.25">
      <c r="A41" s="313" t="s">
        <v>174</v>
      </c>
      <c r="B41" s="315">
        <v>42195.669999999991</v>
      </c>
      <c r="C41" s="140">
        <v>40775.4</v>
      </c>
      <c r="D41" s="247">
        <f t="shared" si="12"/>
        <v>0.17594423679921087</v>
      </c>
      <c r="E41" s="215">
        <f t="shared" si="13"/>
        <v>0.16371356129210998</v>
      </c>
      <c r="F41" s="52">
        <f t="shared" si="18"/>
        <v>-3.3659140854973742E-2</v>
      </c>
      <c r="H41" s="19">
        <v>17994.219999999998</v>
      </c>
      <c r="I41" s="140">
        <v>18173.308000000001</v>
      </c>
      <c r="J41" s="247">
        <f t="shared" si="14"/>
        <v>0.16873403814175325</v>
      </c>
      <c r="K41" s="215">
        <f t="shared" si="15"/>
        <v>0.16186568140801039</v>
      </c>
      <c r="L41" s="52">
        <f t="shared" si="19"/>
        <v>9.9525292010436348E-3</v>
      </c>
      <c r="N41" s="27">
        <f t="shared" si="16"/>
        <v>4.2644707383482716</v>
      </c>
      <c r="O41" s="152">
        <f t="shared" si="17"/>
        <v>4.4569294231325749</v>
      </c>
      <c r="P41" s="52">
        <f t="shared" si="8"/>
        <v>4.5130731711585617E-2</v>
      </c>
    </row>
    <row r="42" spans="1:16" ht="20.100000000000001" customHeight="1" x14ac:dyDescent="0.25">
      <c r="A42" s="313" t="s">
        <v>172</v>
      </c>
      <c r="B42" s="315">
        <v>18735.169999999998</v>
      </c>
      <c r="C42" s="140">
        <v>20095.339999999997</v>
      </c>
      <c r="D42" s="247">
        <f t="shared" si="12"/>
        <v>7.8120460866090563E-2</v>
      </c>
      <c r="E42" s="215">
        <f t="shared" si="13"/>
        <v>8.0682952877857442E-2</v>
      </c>
      <c r="F42" s="52">
        <f t="shared" si="18"/>
        <v>7.2599821618912361E-2</v>
      </c>
      <c r="H42" s="19">
        <v>8526.0239999999994</v>
      </c>
      <c r="I42" s="140">
        <v>8522.0390000000007</v>
      </c>
      <c r="J42" s="247">
        <f t="shared" si="14"/>
        <v>7.9949587079267873E-2</v>
      </c>
      <c r="K42" s="215">
        <f t="shared" si="15"/>
        <v>7.5903938332010853E-2</v>
      </c>
      <c r="L42" s="52">
        <f t="shared" si="19"/>
        <v>-4.6739253842104637E-4</v>
      </c>
      <c r="N42" s="27">
        <f t="shared" si="16"/>
        <v>4.5508121890540627</v>
      </c>
      <c r="O42" s="152">
        <f t="shared" si="17"/>
        <v>4.2408035892898566</v>
      </c>
      <c r="P42" s="52">
        <f t="shared" si="8"/>
        <v>-6.8121598274229131E-2</v>
      </c>
    </row>
    <row r="43" spans="1:16" ht="20.100000000000001" customHeight="1" x14ac:dyDescent="0.25">
      <c r="A43" s="313" t="s">
        <v>176</v>
      </c>
      <c r="B43" s="315">
        <v>7979.01</v>
      </c>
      <c r="C43" s="140">
        <v>11285.829999999998</v>
      </c>
      <c r="D43" s="247">
        <f t="shared" si="12"/>
        <v>3.3270257940287991E-2</v>
      </c>
      <c r="E43" s="215">
        <f t="shared" si="13"/>
        <v>4.5312698868369979E-2</v>
      </c>
      <c r="F43" s="52">
        <f t="shared" si="18"/>
        <v>0.41443988665260451</v>
      </c>
      <c r="H43" s="19">
        <v>6040.1769999999997</v>
      </c>
      <c r="I43" s="140">
        <v>8086.43</v>
      </c>
      <c r="J43" s="247">
        <f t="shared" si="14"/>
        <v>5.6639490697620719E-2</v>
      </c>
      <c r="K43" s="215">
        <f t="shared" si="15"/>
        <v>7.202406419943895E-2</v>
      </c>
      <c r="L43" s="52">
        <f t="shared" si="19"/>
        <v>0.33877368163217747</v>
      </c>
      <c r="N43" s="27">
        <f t="shared" si="16"/>
        <v>7.5700832559427784</v>
      </c>
      <c r="O43" s="152">
        <f t="shared" si="17"/>
        <v>7.1651176741099256</v>
      </c>
      <c r="P43" s="52">
        <f t="shared" si="8"/>
        <v>-5.3495525497020226E-2</v>
      </c>
    </row>
    <row r="44" spans="1:16" ht="20.100000000000001" customHeight="1" x14ac:dyDescent="0.25">
      <c r="A44" s="313" t="s">
        <v>177</v>
      </c>
      <c r="B44" s="315">
        <v>6873.9599999999991</v>
      </c>
      <c r="C44" s="140">
        <v>7343.59</v>
      </c>
      <c r="D44" s="247">
        <f t="shared" si="12"/>
        <v>2.8662506034109747E-2</v>
      </c>
      <c r="E44" s="215">
        <f t="shared" si="13"/>
        <v>2.9484573335126715E-2</v>
      </c>
      <c r="F44" s="52">
        <f t="shared" si="18"/>
        <v>6.8320153157714197E-2</v>
      </c>
      <c r="H44" s="19">
        <v>3357.5529999999999</v>
      </c>
      <c r="I44" s="140">
        <v>3771.4940000000001</v>
      </c>
      <c r="J44" s="247">
        <f t="shared" si="14"/>
        <v>3.1484191921903708E-2</v>
      </c>
      <c r="K44" s="215">
        <f t="shared" si="15"/>
        <v>3.3591872554860278E-2</v>
      </c>
      <c r="L44" s="52">
        <f t="shared" si="19"/>
        <v>0.1232865125286184</v>
      </c>
      <c r="N44" s="27">
        <f t="shared" si="16"/>
        <v>4.8844523389720056</v>
      </c>
      <c r="O44" s="152">
        <f t="shared" si="17"/>
        <v>5.1357632983322876</v>
      </c>
      <c r="P44" s="52">
        <f t="shared" si="8"/>
        <v>5.1451205154593359E-2</v>
      </c>
    </row>
    <row r="45" spans="1:16" ht="20.100000000000001" customHeight="1" x14ac:dyDescent="0.25">
      <c r="A45" s="313" t="s">
        <v>183</v>
      </c>
      <c r="B45" s="315">
        <v>3771.15</v>
      </c>
      <c r="C45" s="140">
        <v>3402.9300000000003</v>
      </c>
      <c r="D45" s="247">
        <f t="shared" si="12"/>
        <v>1.5724649202284124E-2</v>
      </c>
      <c r="E45" s="215">
        <f t="shared" si="13"/>
        <v>1.3662791514681886E-2</v>
      </c>
      <c r="F45" s="52">
        <f t="shared" si="18"/>
        <v>-9.7641303050793465E-2</v>
      </c>
      <c r="H45" s="19">
        <v>1919.962</v>
      </c>
      <c r="I45" s="140">
        <v>1849.615</v>
      </c>
      <c r="J45" s="247">
        <f t="shared" si="14"/>
        <v>1.80037223807821E-2</v>
      </c>
      <c r="K45" s="215">
        <f t="shared" si="15"/>
        <v>1.6474116452407955E-2</v>
      </c>
      <c r="L45" s="52">
        <f t="shared" si="19"/>
        <v>-3.6639787662464146E-2</v>
      </c>
      <c r="N45" s="27">
        <f t="shared" si="16"/>
        <v>5.0911843867255344</v>
      </c>
      <c r="O45" s="152">
        <f t="shared" si="17"/>
        <v>5.4353601161352127</v>
      </c>
      <c r="P45" s="52">
        <f t="shared" si="8"/>
        <v>6.7602291189268776E-2</v>
      </c>
    </row>
    <row r="46" spans="1:16" ht="20.100000000000001" customHeight="1" x14ac:dyDescent="0.25">
      <c r="A46" s="313" t="s">
        <v>171</v>
      </c>
      <c r="B46" s="315">
        <v>4401.4500000000007</v>
      </c>
      <c r="C46" s="140">
        <v>4851.1099999999997</v>
      </c>
      <c r="D46" s="247">
        <f t="shared" si="12"/>
        <v>1.8352825326861427E-2</v>
      </c>
      <c r="E46" s="215">
        <f t="shared" si="13"/>
        <v>1.94772459453437E-2</v>
      </c>
      <c r="F46" s="52">
        <f t="shared" si="18"/>
        <v>0.10216178759272487</v>
      </c>
      <c r="H46" s="19">
        <v>1654.6179999999999</v>
      </c>
      <c r="I46" s="140">
        <v>1809.4</v>
      </c>
      <c r="J46" s="247">
        <f t="shared" si="14"/>
        <v>1.5515558702851888E-2</v>
      </c>
      <c r="K46" s="215">
        <f t="shared" si="15"/>
        <v>1.6115930238988632E-2</v>
      </c>
      <c r="L46" s="52">
        <f t="shared" si="19"/>
        <v>9.3545458830981018E-2</v>
      </c>
      <c r="N46" s="27">
        <f t="shared" si="16"/>
        <v>3.7592566086176138</v>
      </c>
      <c r="O46" s="152">
        <f t="shared" si="17"/>
        <v>3.7298680095895582</v>
      </c>
      <c r="P46" s="52">
        <f t="shared" si="8"/>
        <v>-7.8176623965190289E-3</v>
      </c>
    </row>
    <row r="47" spans="1:16" ht="20.100000000000001" customHeight="1" x14ac:dyDescent="0.25">
      <c r="A47" s="313" t="s">
        <v>179</v>
      </c>
      <c r="B47" s="315">
        <v>1730.05</v>
      </c>
      <c r="C47" s="140">
        <v>1808.9900000000002</v>
      </c>
      <c r="D47" s="247">
        <f t="shared" si="12"/>
        <v>7.2138285012295052E-3</v>
      </c>
      <c r="E47" s="215">
        <f t="shared" si="13"/>
        <v>7.2631095033234266E-3</v>
      </c>
      <c r="F47" s="52">
        <f t="shared" si="18"/>
        <v>4.5628739053784735E-2</v>
      </c>
      <c r="H47" s="19">
        <v>1028.625</v>
      </c>
      <c r="I47" s="140">
        <v>1020.3070000000001</v>
      </c>
      <c r="J47" s="247">
        <f t="shared" si="14"/>
        <v>9.6455445128247261E-3</v>
      </c>
      <c r="K47" s="215">
        <f t="shared" si="15"/>
        <v>9.087651395131964E-3</v>
      </c>
      <c r="L47" s="52">
        <f t="shared" si="19"/>
        <v>-8.0865232713572682E-3</v>
      </c>
      <c r="N47" s="27">
        <f t="shared" si="16"/>
        <v>5.9456374093234299</v>
      </c>
      <c r="O47" s="152">
        <f t="shared" si="17"/>
        <v>5.6402025439609949</v>
      </c>
      <c r="P47" s="52">
        <f t="shared" si="8"/>
        <v>-5.13712566601318E-2</v>
      </c>
    </row>
    <row r="48" spans="1:16" ht="20.100000000000001" customHeight="1" x14ac:dyDescent="0.25">
      <c r="A48" s="313" t="s">
        <v>185</v>
      </c>
      <c r="B48" s="315">
        <v>1548.51</v>
      </c>
      <c r="C48" s="140">
        <v>1776.17</v>
      </c>
      <c r="D48" s="247">
        <f t="shared" si="12"/>
        <v>6.456857069124535E-3</v>
      </c>
      <c r="E48" s="215">
        <f t="shared" si="13"/>
        <v>7.1313369374722746E-3</v>
      </c>
      <c r="F48" s="52">
        <f t="shared" si="18"/>
        <v>0.14701874705361934</v>
      </c>
      <c r="H48" s="19">
        <v>883.17599999999993</v>
      </c>
      <c r="I48" s="140">
        <v>995.47699999999998</v>
      </c>
      <c r="J48" s="247">
        <f t="shared" si="14"/>
        <v>8.2816511563091402E-3</v>
      </c>
      <c r="K48" s="215">
        <f t="shared" si="15"/>
        <v>8.8664960133291067E-3</v>
      </c>
      <c r="L48" s="52">
        <f t="shared" si="19"/>
        <v>0.12715585568448423</v>
      </c>
      <c r="N48" s="27">
        <f t="shared" si="16"/>
        <v>5.7033922932367247</v>
      </c>
      <c r="O48" s="152">
        <f t="shared" si="17"/>
        <v>5.6046268093707239</v>
      </c>
      <c r="P48" s="52">
        <f t="shared" si="8"/>
        <v>-1.7316971863064769E-2</v>
      </c>
    </row>
    <row r="49" spans="1:16" ht="20.100000000000001" customHeight="1" x14ac:dyDescent="0.25">
      <c r="A49" s="313" t="s">
        <v>186</v>
      </c>
      <c r="B49" s="315">
        <v>1340.26</v>
      </c>
      <c r="C49" s="140">
        <v>1389.28</v>
      </c>
      <c r="D49" s="247">
        <f t="shared" si="12"/>
        <v>5.5885123476534532E-3</v>
      </c>
      <c r="E49" s="215">
        <f t="shared" si="13"/>
        <v>5.5779704535553918E-3</v>
      </c>
      <c r="F49" s="52">
        <f t="shared" si="18"/>
        <v>3.6574992911823069E-2</v>
      </c>
      <c r="H49" s="19">
        <v>898.96900000000005</v>
      </c>
      <c r="I49" s="140">
        <v>873.08100000000002</v>
      </c>
      <c r="J49" s="247">
        <f t="shared" si="14"/>
        <v>8.4297440808356119E-3</v>
      </c>
      <c r="K49" s="215">
        <f t="shared" si="15"/>
        <v>7.7763415988650565E-3</v>
      </c>
      <c r="L49" s="52">
        <f t="shared" si="19"/>
        <v>-2.8797433504381166E-2</v>
      </c>
      <c r="N49" s="27">
        <f t="shared" si="16"/>
        <v>6.7074224404220084</v>
      </c>
      <c r="O49" s="152">
        <f t="shared" si="17"/>
        <v>6.2844135091558222</v>
      </c>
      <c r="P49" s="52">
        <f t="shared" si="8"/>
        <v>-6.3065795396595292E-2</v>
      </c>
    </row>
    <row r="50" spans="1:16" ht="20.100000000000001" customHeight="1" x14ac:dyDescent="0.25">
      <c r="A50" s="313" t="s">
        <v>191</v>
      </c>
      <c r="B50" s="315">
        <v>1481.69</v>
      </c>
      <c r="C50" s="140">
        <v>1241.5899999999999</v>
      </c>
      <c r="D50" s="247">
        <f t="shared" si="12"/>
        <v>6.1782362081944141E-3</v>
      </c>
      <c r="E50" s="215">
        <f t="shared" si="13"/>
        <v>4.9849939072252091E-3</v>
      </c>
      <c r="F50" s="52">
        <f t="shared" si="18"/>
        <v>-0.1620446922095716</v>
      </c>
      <c r="H50" s="19">
        <v>919.5</v>
      </c>
      <c r="I50" s="140">
        <v>769.601</v>
      </c>
      <c r="J50" s="247">
        <f t="shared" si="14"/>
        <v>8.6222658204324568E-3</v>
      </c>
      <c r="K50" s="215">
        <f t="shared" si="15"/>
        <v>6.8546678610898028E-3</v>
      </c>
      <c r="L50" s="52">
        <f t="shared" si="19"/>
        <v>-0.16302229472539423</v>
      </c>
      <c r="N50" s="27">
        <f t="shared" si="16"/>
        <v>6.2057515404706791</v>
      </c>
      <c r="O50" s="152">
        <f t="shared" si="17"/>
        <v>6.198511585950274</v>
      </c>
      <c r="P50" s="52">
        <f t="shared" si="8"/>
        <v>-1.1666523342402518E-3</v>
      </c>
    </row>
    <row r="51" spans="1:16" ht="20.100000000000001" customHeight="1" x14ac:dyDescent="0.25">
      <c r="A51" s="313" t="s">
        <v>193</v>
      </c>
      <c r="B51" s="315">
        <v>1252.5</v>
      </c>
      <c r="C51" s="140">
        <v>1329.0699999999997</v>
      </c>
      <c r="D51" s="247">
        <f t="shared" si="12"/>
        <v>5.2225774964827351E-3</v>
      </c>
      <c r="E51" s="215">
        <f t="shared" si="13"/>
        <v>5.3362268158376018E-3</v>
      </c>
      <c r="F51" s="52">
        <f t="shared" si="18"/>
        <v>6.1133732534929909E-2</v>
      </c>
      <c r="H51" s="19">
        <v>640.02499999999998</v>
      </c>
      <c r="I51" s="140">
        <v>704.13100000000009</v>
      </c>
      <c r="J51" s="247">
        <f t="shared" si="14"/>
        <v>6.0015939986104222E-3</v>
      </c>
      <c r="K51" s="215">
        <f t="shared" si="15"/>
        <v>6.2715408837787697E-3</v>
      </c>
      <c r="L51" s="52">
        <f t="shared" si="19"/>
        <v>0.10016171243310826</v>
      </c>
      <c r="N51" s="27">
        <f t="shared" si="16"/>
        <v>5.1099800399201598</v>
      </c>
      <c r="O51" s="152">
        <f t="shared" si="17"/>
        <v>5.2979226075376031</v>
      </c>
      <c r="P51" s="52">
        <f t="shared" si="8"/>
        <v>3.677951110360498E-2</v>
      </c>
    </row>
    <row r="52" spans="1:16" ht="20.100000000000001" customHeight="1" x14ac:dyDescent="0.25">
      <c r="A52" s="313" t="s">
        <v>184</v>
      </c>
      <c r="B52" s="315">
        <v>627.43000000000006</v>
      </c>
      <c r="C52" s="140">
        <v>567.2700000000001</v>
      </c>
      <c r="D52" s="247">
        <f t="shared" si="12"/>
        <v>2.6162090208528247E-3</v>
      </c>
      <c r="E52" s="215">
        <f t="shared" si="13"/>
        <v>2.2775936450451801E-3</v>
      </c>
      <c r="F52" s="52">
        <f t="shared" si="18"/>
        <v>-9.588320609470373E-2</v>
      </c>
      <c r="H52" s="19">
        <v>432.99799999999999</v>
      </c>
      <c r="I52" s="140">
        <v>411.4430000000001</v>
      </c>
      <c r="J52" s="247">
        <f t="shared" si="14"/>
        <v>4.0602760801692365E-3</v>
      </c>
      <c r="K52" s="215">
        <f t="shared" si="15"/>
        <v>3.6646328536090421E-3</v>
      </c>
      <c r="L52" s="52">
        <f t="shared" si="19"/>
        <v>-4.9780830396445007E-2</v>
      </c>
      <c r="N52" s="27">
        <f t="shared" si="16"/>
        <v>6.9011363817477633</v>
      </c>
      <c r="O52" s="152">
        <f t="shared" si="17"/>
        <v>7.2530364729317611</v>
      </c>
      <c r="P52" s="52">
        <f t="shared" si="8"/>
        <v>5.0991615252628367E-2</v>
      </c>
    </row>
    <row r="53" spans="1:16" ht="20.100000000000001" customHeight="1" x14ac:dyDescent="0.25">
      <c r="A53" s="313" t="s">
        <v>190</v>
      </c>
      <c r="B53" s="315">
        <v>1244.3999999999999</v>
      </c>
      <c r="C53" s="140">
        <v>561.27</v>
      </c>
      <c r="D53" s="247">
        <f t="shared" si="12"/>
        <v>5.1888027438108698E-3</v>
      </c>
      <c r="E53" s="215">
        <f t="shared" si="13"/>
        <v>2.2535035964435066E-3</v>
      </c>
      <c r="F53" s="52">
        <f t="shared" si="18"/>
        <v>-0.54896335583413691</v>
      </c>
      <c r="H53" s="19">
        <v>694.50800000000015</v>
      </c>
      <c r="I53" s="140">
        <v>330.58400000000006</v>
      </c>
      <c r="J53" s="247">
        <f t="shared" si="14"/>
        <v>6.5124878634224099E-3</v>
      </c>
      <c r="K53" s="215">
        <f t="shared" si="15"/>
        <v>2.9444394175559955E-3</v>
      </c>
      <c r="L53" s="52">
        <f t="shared" si="19"/>
        <v>-0.52400260328174764</v>
      </c>
      <c r="N53" s="27">
        <f t="shared" si="16"/>
        <v>5.5810671809707513</v>
      </c>
      <c r="O53" s="152">
        <f t="shared" si="17"/>
        <v>5.8899281985497183</v>
      </c>
      <c r="P53" s="52">
        <f t="shared" si="8"/>
        <v>5.5340852844786001E-2</v>
      </c>
    </row>
    <row r="54" spans="1:16" ht="20.100000000000001" customHeight="1" x14ac:dyDescent="0.25">
      <c r="A54" s="313" t="s">
        <v>192</v>
      </c>
      <c r="B54" s="315">
        <v>329.31</v>
      </c>
      <c r="C54" s="140">
        <v>281.23</v>
      </c>
      <c r="D54" s="247">
        <f t="shared" si="12"/>
        <v>1.3731313336261314E-3</v>
      </c>
      <c r="E54" s="215">
        <f t="shared" si="13"/>
        <v>1.1291407280414193E-3</v>
      </c>
      <c r="F54" s="52">
        <f t="shared" si="18"/>
        <v>-0.14600224712277179</v>
      </c>
      <c r="H54" s="19">
        <v>247.77399999999994</v>
      </c>
      <c r="I54" s="140">
        <v>256.70300000000003</v>
      </c>
      <c r="J54" s="247">
        <f t="shared" si="14"/>
        <v>2.3234076034712682E-3</v>
      </c>
      <c r="K54" s="215">
        <f t="shared" si="15"/>
        <v>2.2863975020112185E-3</v>
      </c>
      <c r="L54" s="52">
        <f t="shared" si="19"/>
        <v>3.6036872311058017E-2</v>
      </c>
      <c r="N54" s="27">
        <f t="shared" si="16"/>
        <v>7.5240351037016771</v>
      </c>
      <c r="O54" s="152">
        <f t="shared" si="17"/>
        <v>9.1278668705330155</v>
      </c>
      <c r="P54" s="52">
        <f t="shared" si="8"/>
        <v>0.21316112228693415</v>
      </c>
    </row>
    <row r="55" spans="1:16" ht="20.100000000000001" customHeight="1" x14ac:dyDescent="0.25">
      <c r="A55" s="313" t="s">
        <v>229</v>
      </c>
      <c r="B55" s="315">
        <v>440.79</v>
      </c>
      <c r="C55" s="140">
        <v>381.71</v>
      </c>
      <c r="D55" s="247">
        <f t="shared" si="12"/>
        <v>1.8379720037322354E-3</v>
      </c>
      <c r="E55" s="215">
        <f t="shared" si="13"/>
        <v>1.5325687419574373E-3</v>
      </c>
      <c r="F55" s="52">
        <f t="shared" si="18"/>
        <v>-0.13403207876766723</v>
      </c>
      <c r="H55" s="19">
        <v>248.79</v>
      </c>
      <c r="I55" s="140">
        <v>220.47800000000001</v>
      </c>
      <c r="J55" s="247">
        <f t="shared" si="14"/>
        <v>2.332934761789441E-3</v>
      </c>
      <c r="K55" s="215">
        <f t="shared" si="15"/>
        <v>1.9637493463201812E-3</v>
      </c>
      <c r="L55" s="52">
        <f t="shared" si="19"/>
        <v>-0.11379878612484419</v>
      </c>
      <c r="N55" s="27">
        <f t="shared" si="16"/>
        <v>5.6441843054515752</v>
      </c>
      <c r="O55" s="152">
        <f t="shared" si="17"/>
        <v>5.776060359959132</v>
      </c>
      <c r="P55" s="52">
        <f t="shared" si="8"/>
        <v>2.336494475918886E-2</v>
      </c>
    </row>
    <row r="56" spans="1:16" ht="20.100000000000001" customHeight="1" x14ac:dyDescent="0.25">
      <c r="A56" s="313" t="s">
        <v>195</v>
      </c>
      <c r="B56" s="315">
        <v>200.45999999999995</v>
      </c>
      <c r="C56" s="140">
        <v>422.37</v>
      </c>
      <c r="D56" s="247">
        <f t="shared" si="12"/>
        <v>8.3586258279036234E-4</v>
      </c>
      <c r="E56" s="215">
        <f t="shared" si="13"/>
        <v>1.6958189713147753E-3</v>
      </c>
      <c r="F56" s="52">
        <f t="shared" si="18"/>
        <v>1.1070038910505842</v>
      </c>
      <c r="H56" s="19">
        <v>111.91099999999999</v>
      </c>
      <c r="I56" s="140">
        <v>212.375</v>
      </c>
      <c r="J56" s="247">
        <f t="shared" si="14"/>
        <v>1.0494033607726118E-3</v>
      </c>
      <c r="K56" s="215">
        <f t="shared" si="15"/>
        <v>1.8915776967531838E-3</v>
      </c>
      <c r="L56" s="52">
        <f t="shared" si="19"/>
        <v>0.8977133615104862</v>
      </c>
      <c r="N56" s="27">
        <f t="shared" ref="N56" si="20">(H56/B56)*10</f>
        <v>5.5827097675346717</v>
      </c>
      <c r="O56" s="152">
        <f t="shared" ref="O56" si="21">(I56/C56)*10</f>
        <v>5.0281743495039901</v>
      </c>
      <c r="P56" s="52">
        <f t="shared" ref="P56" si="22">(O56-N56)/N56</f>
        <v>-9.9330869975632785E-2</v>
      </c>
    </row>
    <row r="57" spans="1:16" ht="20.100000000000001" customHeight="1" x14ac:dyDescent="0.25">
      <c r="A57" s="313" t="s">
        <v>194</v>
      </c>
      <c r="B57" s="315">
        <v>561.52</v>
      </c>
      <c r="C57" s="140">
        <v>305.7</v>
      </c>
      <c r="D57" s="247">
        <f t="shared" si="12"/>
        <v>2.3413826074450981E-3</v>
      </c>
      <c r="E57" s="215">
        <f t="shared" si="13"/>
        <v>1.2273879762552426E-3</v>
      </c>
      <c r="F57" s="52">
        <f t="shared" si="18"/>
        <v>-0.45558484114546233</v>
      </c>
      <c r="H57" s="19">
        <v>322.10600000000005</v>
      </c>
      <c r="I57" s="140">
        <v>186.13900000000001</v>
      </c>
      <c r="J57" s="247">
        <f t="shared" si="14"/>
        <v>3.0204280090877843E-3</v>
      </c>
      <c r="K57" s="215">
        <f t="shared" si="15"/>
        <v>1.6578993803222644E-3</v>
      </c>
      <c r="L57" s="52">
        <f t="shared" si="19"/>
        <v>-0.42211880561057546</v>
      </c>
      <c r="N57" s="27">
        <f t="shared" ref="N57:N60" si="23">(H57/B57)*10</f>
        <v>5.7363228380111142</v>
      </c>
      <c r="O57" s="152">
        <f t="shared" ref="O57:O60" si="24">(I57/C57)*10</f>
        <v>6.0889434085704943</v>
      </c>
      <c r="P57" s="52">
        <f t="shared" ref="P57:P60" si="25">(O57-N57)/N57</f>
        <v>6.147153507867071E-2</v>
      </c>
    </row>
    <row r="58" spans="1:16" ht="20.100000000000001" customHeight="1" x14ac:dyDescent="0.25">
      <c r="A58" s="313" t="s">
        <v>196</v>
      </c>
      <c r="B58" s="315">
        <v>207.85000000000002</v>
      </c>
      <c r="C58" s="140">
        <v>179.10999999999999</v>
      </c>
      <c r="D58" s="247">
        <f t="shared" si="12"/>
        <v>8.6667683245024874E-4</v>
      </c>
      <c r="E58" s="215">
        <f t="shared" si="13"/>
        <v>7.1912810084094364E-4</v>
      </c>
      <c r="F58" s="52">
        <f t="shared" si="18"/>
        <v>-0.13827279287948055</v>
      </c>
      <c r="H58" s="19">
        <v>107.273</v>
      </c>
      <c r="I58" s="140">
        <v>117.09699999999998</v>
      </c>
      <c r="J58" s="247">
        <f t="shared" si="14"/>
        <v>1.0059122581351288E-3</v>
      </c>
      <c r="K58" s="215">
        <f t="shared" si="15"/>
        <v>1.0429573799020954E-3</v>
      </c>
      <c r="L58" s="52">
        <f t="shared" si="19"/>
        <v>9.1579428187894288E-2</v>
      </c>
      <c r="N58" s="27">
        <f t="shared" ref="N58:N59" si="26">(H58/B58)*10</f>
        <v>5.1610777002646131</v>
      </c>
      <c r="O58" s="152">
        <f t="shared" ref="O58:O59" si="27">(I58/C58)*10</f>
        <v>6.5377142538105071</v>
      </c>
      <c r="P58" s="52">
        <f t="shared" ref="P58:P59" si="28">(O58-N58)/N58</f>
        <v>0.2667343205228847</v>
      </c>
    </row>
    <row r="59" spans="1:16" ht="20.100000000000001" customHeight="1" x14ac:dyDescent="0.25">
      <c r="A59" s="313" t="s">
        <v>230</v>
      </c>
      <c r="B59" s="315">
        <v>97.929999999999993</v>
      </c>
      <c r="C59" s="140">
        <v>118.83</v>
      </c>
      <c r="D59" s="247">
        <f t="shared" si="12"/>
        <v>4.0834092952539257E-4</v>
      </c>
      <c r="E59" s="215">
        <f t="shared" si="13"/>
        <v>4.7710341255613497E-4</v>
      </c>
      <c r="F59" s="52">
        <f t="shared" ref="F59:F60" si="29">(C59-B59)/B59</f>
        <v>0.2134177473705709</v>
      </c>
      <c r="H59" s="19">
        <v>70.978999999999999</v>
      </c>
      <c r="I59" s="140">
        <v>88.915999999999997</v>
      </c>
      <c r="J59" s="247">
        <f t="shared" si="14"/>
        <v>6.6557890774168065E-4</v>
      </c>
      <c r="K59" s="215">
        <f t="shared" si="15"/>
        <v>7.9195537367630876E-4</v>
      </c>
      <c r="L59" s="52">
        <f t="shared" ref="L59:L60" si="30">(I59-H59)/H59</f>
        <v>0.25270854759858546</v>
      </c>
      <c r="N59" s="27">
        <f t="shared" si="26"/>
        <v>7.2479321964668646</v>
      </c>
      <c r="O59" s="152">
        <f t="shared" si="27"/>
        <v>7.4826222334427328</v>
      </c>
      <c r="P59" s="52">
        <f t="shared" si="28"/>
        <v>3.2380274899684092E-2</v>
      </c>
    </row>
    <row r="60" spans="1:16" ht="20.100000000000001" customHeight="1" x14ac:dyDescent="0.25">
      <c r="A60" s="313" t="s">
        <v>221</v>
      </c>
      <c r="B60" s="315">
        <v>120.67</v>
      </c>
      <c r="C60" s="140">
        <v>94.52</v>
      </c>
      <c r="D60" s="247">
        <f t="shared" si="12"/>
        <v>5.031604203597378E-4</v>
      </c>
      <c r="E60" s="215">
        <f t="shared" si="13"/>
        <v>3.7949856563835628E-4</v>
      </c>
      <c r="F60" s="52">
        <f t="shared" si="29"/>
        <v>-0.21670672080881748</v>
      </c>
      <c r="H60" s="19">
        <v>93.027000000000001</v>
      </c>
      <c r="I60" s="140">
        <v>80.091000000000008</v>
      </c>
      <c r="J60" s="247">
        <f t="shared" si="14"/>
        <v>8.7232574494548146E-4</v>
      </c>
      <c r="K60" s="215">
        <f t="shared" si="15"/>
        <v>7.1335302794895469E-4</v>
      </c>
      <c r="L60" s="52">
        <f t="shared" si="30"/>
        <v>-0.13905640297977997</v>
      </c>
      <c r="N60" s="27">
        <f t="shared" si="23"/>
        <v>7.7092069279854147</v>
      </c>
      <c r="O60" s="152">
        <f t="shared" si="24"/>
        <v>8.4734447735928917</v>
      </c>
      <c r="P60" s="52">
        <f t="shared" si="25"/>
        <v>9.913313428300842E-2</v>
      </c>
    </row>
    <row r="61" spans="1:16" ht="20.100000000000001" customHeight="1" thickBot="1" x14ac:dyDescent="0.3">
      <c r="A61" s="8" t="s">
        <v>17</v>
      </c>
      <c r="B61" s="316">
        <f>B62-SUM(B39:B60)</f>
        <v>250.19000000000233</v>
      </c>
      <c r="C61" s="142">
        <f>C62-SUM(C39:C60)</f>
        <v>279.5800000000163</v>
      </c>
      <c r="D61" s="247">
        <f t="shared" si="12"/>
        <v>1.0432228853054113E-3</v>
      </c>
      <c r="E61" s="215">
        <f t="shared" si="13"/>
        <v>1.1225159646760245E-3</v>
      </c>
      <c r="F61" s="52">
        <f t="shared" ref="F61" si="31">(C61-B61)/B61</f>
        <v>0.11747072225114391</v>
      </c>
      <c r="H61" s="19">
        <f>H62-SUM(H39:H60)</f>
        <v>234.42699999999604</v>
      </c>
      <c r="I61" s="140">
        <f>I62-SUM(I39:I60)</f>
        <v>196.74099999997998</v>
      </c>
      <c r="J61" s="247">
        <f t="shared" si="14"/>
        <v>2.1982511250532742E-3</v>
      </c>
      <c r="K61" s="215">
        <f t="shared" si="15"/>
        <v>1.7523290765715373E-3</v>
      </c>
      <c r="L61" s="52">
        <f t="shared" ref="L61" si="32">(I61-H61)/H61</f>
        <v>-0.16075793317329787</v>
      </c>
      <c r="N61" s="27">
        <f t="shared" si="16"/>
        <v>9.3699588312879758</v>
      </c>
      <c r="O61" s="152">
        <f t="shared" si="17"/>
        <v>7.0370198154363148</v>
      </c>
      <c r="P61" s="52">
        <f t="shared" ref="P61" si="33">(O61-N61)/N61</f>
        <v>-0.24898071142656023</v>
      </c>
    </row>
    <row r="62" spans="1:16" ht="26.25" customHeight="1" thickBot="1" x14ac:dyDescent="0.3">
      <c r="A62" s="12" t="s">
        <v>18</v>
      </c>
      <c r="B62" s="17">
        <v>239824.11</v>
      </c>
      <c r="C62" s="145">
        <v>249065.49999999991</v>
      </c>
      <c r="D62" s="253">
        <f>SUM(D39:D61)</f>
        <v>1</v>
      </c>
      <c r="E62" s="254">
        <f>SUM(E39:E61)</f>
        <v>1.0000000000000002</v>
      </c>
      <c r="F62" s="57">
        <f t="shared" si="18"/>
        <v>3.853403229558499E-2</v>
      </c>
      <c r="G62" s="1"/>
      <c r="H62" s="17">
        <v>106642.50200000001</v>
      </c>
      <c r="I62" s="145">
        <v>112274.00299999998</v>
      </c>
      <c r="J62" s="253">
        <f>SUM(J39:J61)</f>
        <v>0.99999999999999989</v>
      </c>
      <c r="K62" s="254">
        <f>SUM(K39:K61)</f>
        <v>0.99999999999999989</v>
      </c>
      <c r="L62" s="57">
        <f t="shared" si="19"/>
        <v>5.2807285035378994E-2</v>
      </c>
      <c r="M62" s="1"/>
      <c r="N62" s="29">
        <f t="shared" si="16"/>
        <v>4.4466964559985236</v>
      </c>
      <c r="O62" s="146">
        <f t="shared" si="17"/>
        <v>4.507810314957311</v>
      </c>
      <c r="P62" s="57">
        <f t="shared" si="8"/>
        <v>1.3743654320354107E-2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166</v>
      </c>
      <c r="B68" s="119">
        <v>20510.689999999999</v>
      </c>
      <c r="C68" s="147">
        <v>19860.150000000001</v>
      </c>
      <c r="D68" s="247">
        <f>B68/$B$96</f>
        <v>0.19897838562072043</v>
      </c>
      <c r="E68" s="246">
        <f>C68/$C$96</f>
        <v>0.28287141084682604</v>
      </c>
      <c r="F68" s="61">
        <f t="shared" ref="F68:F94" si="34">(C68-B68)/B68</f>
        <v>-3.1717119219294779E-2</v>
      </c>
      <c r="H68" s="19">
        <v>21264.311999999998</v>
      </c>
      <c r="I68" s="147">
        <v>22000.578000000001</v>
      </c>
      <c r="J68" s="245">
        <f>H68/$H$96</f>
        <v>0.27166350522645627</v>
      </c>
      <c r="K68" s="246">
        <f>I68/$I$96</f>
        <v>0.36222933124343493</v>
      </c>
      <c r="L68" s="61">
        <f t="shared" ref="L68:L82" si="35">(I68-H68)/H68</f>
        <v>3.4624491965693664E-2</v>
      </c>
      <c r="N68" s="41">
        <f t="shared" ref="N68:N96" si="36">(H68/B68)*10</f>
        <v>10.367428887082784</v>
      </c>
      <c r="O68" s="149">
        <f t="shared" ref="O68:O96" si="37">(I68/C68)*10</f>
        <v>11.077750168050091</v>
      </c>
      <c r="P68" s="61">
        <f t="shared" si="8"/>
        <v>6.8514700096214395E-2</v>
      </c>
    </row>
    <row r="69" spans="1:16" ht="20.100000000000001" customHeight="1" x14ac:dyDescent="0.25">
      <c r="A69" s="307" t="s">
        <v>168</v>
      </c>
      <c r="B69" s="119">
        <v>52474.05000000001</v>
      </c>
      <c r="C69" s="140">
        <v>19566.91</v>
      </c>
      <c r="D69" s="247">
        <f t="shared" ref="D69:D95" si="38">B69/$B$96</f>
        <v>0.50906145799975366</v>
      </c>
      <c r="E69" s="215">
        <f t="shared" ref="E69:E95" si="39">C69/$C$96</f>
        <v>0.2786947448842465</v>
      </c>
      <c r="F69" s="52">
        <f t="shared" si="34"/>
        <v>-0.62711263948561258</v>
      </c>
      <c r="H69" s="19">
        <v>30033.107</v>
      </c>
      <c r="I69" s="140">
        <v>11360.816000000001</v>
      </c>
      <c r="J69" s="214">
        <f t="shared" ref="J69:J96" si="40">H69/$H$96</f>
        <v>0.38368977658253045</v>
      </c>
      <c r="K69" s="215">
        <f t="shared" ref="K69:K96" si="41">I69/$I$96</f>
        <v>0.18705057576486014</v>
      </c>
      <c r="L69" s="52">
        <f t="shared" si="35"/>
        <v>-0.62172358657397642</v>
      </c>
      <c r="N69" s="40">
        <f t="shared" si="36"/>
        <v>5.7234208146693453</v>
      </c>
      <c r="O69" s="143">
        <f t="shared" si="37"/>
        <v>5.8061369935263158</v>
      </c>
      <c r="P69" s="52">
        <f t="shared" si="8"/>
        <v>1.4452227354131618E-2</v>
      </c>
    </row>
    <row r="70" spans="1:16" ht="20.100000000000001" customHeight="1" x14ac:dyDescent="0.25">
      <c r="A70" s="307" t="s">
        <v>170</v>
      </c>
      <c r="B70" s="119">
        <v>6571.81</v>
      </c>
      <c r="C70" s="140">
        <v>6287.5599999999995</v>
      </c>
      <c r="D70" s="247">
        <f t="shared" si="38"/>
        <v>6.3754468738307049E-2</v>
      </c>
      <c r="E70" s="215">
        <f t="shared" si="39"/>
        <v>8.9554760058915425E-2</v>
      </c>
      <c r="F70" s="52">
        <f t="shared" si="34"/>
        <v>-4.3252924232441425E-2</v>
      </c>
      <c r="H70" s="19">
        <v>6349.1030000000001</v>
      </c>
      <c r="I70" s="140">
        <v>5925.2089999999998</v>
      </c>
      <c r="J70" s="214">
        <f t="shared" si="40"/>
        <v>8.1113349729998757E-2</v>
      </c>
      <c r="K70" s="215">
        <f t="shared" si="41"/>
        <v>9.7555823012812737E-2</v>
      </c>
      <c r="L70" s="52">
        <f t="shared" si="35"/>
        <v>-6.6764391757386868E-2</v>
      </c>
      <c r="N70" s="40">
        <f t="shared" si="36"/>
        <v>9.6611177133848969</v>
      </c>
      <c r="O70" s="143">
        <f t="shared" si="37"/>
        <v>9.4237017221306836</v>
      </c>
      <c r="P70" s="52">
        <f t="shared" si="8"/>
        <v>-2.4574381380871466E-2</v>
      </c>
    </row>
    <row r="71" spans="1:16" ht="20.100000000000001" customHeight="1" x14ac:dyDescent="0.25">
      <c r="A71" s="307" t="s">
        <v>180</v>
      </c>
      <c r="B71" s="119">
        <v>1436.1699999999998</v>
      </c>
      <c r="C71" s="140">
        <v>1557.7600000000002</v>
      </c>
      <c r="D71" s="247">
        <f t="shared" si="38"/>
        <v>1.3932577991130969E-2</v>
      </c>
      <c r="E71" s="215">
        <f t="shared" si="39"/>
        <v>2.2187434080847914E-2</v>
      </c>
      <c r="F71" s="52">
        <f t="shared" si="34"/>
        <v>8.4662679209286079E-2</v>
      </c>
      <c r="H71" s="19">
        <v>4368.2220000000007</v>
      </c>
      <c r="I71" s="140">
        <v>4716.6170000000002</v>
      </c>
      <c r="J71" s="214">
        <f t="shared" si="40"/>
        <v>5.5806484598576317E-2</v>
      </c>
      <c r="K71" s="215">
        <f t="shared" si="41"/>
        <v>7.765691527019955E-2</v>
      </c>
      <c r="L71" s="52">
        <f t="shared" si="35"/>
        <v>7.9756706504385419E-2</v>
      </c>
      <c r="N71" s="40">
        <f t="shared" si="36"/>
        <v>30.415772506040376</v>
      </c>
      <c r="O71" s="143">
        <f t="shared" si="37"/>
        <v>30.278200749794575</v>
      </c>
      <c r="P71" s="52">
        <f t="shared" si="8"/>
        <v>-4.5230400187429255E-3</v>
      </c>
    </row>
    <row r="72" spans="1:16" ht="20.100000000000001" customHeight="1" x14ac:dyDescent="0.25">
      <c r="A72" s="307" t="s">
        <v>178</v>
      </c>
      <c r="B72" s="119">
        <v>3848.28</v>
      </c>
      <c r="C72" s="140">
        <v>3633.0199999999995</v>
      </c>
      <c r="D72" s="247">
        <f t="shared" si="38"/>
        <v>3.7332948906960525E-2</v>
      </c>
      <c r="E72" s="215">
        <f t="shared" si="39"/>
        <v>5.1745706504469281E-2</v>
      </c>
      <c r="F72" s="52">
        <f t="shared" si="34"/>
        <v>-5.5936678204288839E-2</v>
      </c>
      <c r="H72" s="19">
        <v>2428.4139999999998</v>
      </c>
      <c r="I72" s="140">
        <v>2318.8029999999999</v>
      </c>
      <c r="J72" s="214">
        <f t="shared" si="40"/>
        <v>3.1024350065076152E-2</v>
      </c>
      <c r="K72" s="215">
        <f t="shared" si="41"/>
        <v>3.8178017867315603E-2</v>
      </c>
      <c r="L72" s="52">
        <f t="shared" si="35"/>
        <v>-4.5136867107503038E-2</v>
      </c>
      <c r="N72" s="40">
        <f t="shared" si="36"/>
        <v>6.3103880175039233</v>
      </c>
      <c r="O72" s="143">
        <f t="shared" si="37"/>
        <v>6.3825770295786981</v>
      </c>
      <c r="P72" s="52">
        <f t="shared" ref="P72:P76" si="42">(O72-N72)/N72</f>
        <v>1.1439710501879596E-2</v>
      </c>
    </row>
    <row r="73" spans="1:16" ht="20.100000000000001" customHeight="1" x14ac:dyDescent="0.25">
      <c r="A73" s="307" t="s">
        <v>165</v>
      </c>
      <c r="B73" s="119">
        <v>4047.6099999999997</v>
      </c>
      <c r="C73" s="140">
        <v>4061.43</v>
      </c>
      <c r="D73" s="247">
        <f t="shared" si="38"/>
        <v>3.9266689878413856E-2</v>
      </c>
      <c r="E73" s="215">
        <f t="shared" si="39"/>
        <v>5.7847621199015341E-2</v>
      </c>
      <c r="F73" s="52">
        <f t="shared" si="34"/>
        <v>3.4143605732766162E-3</v>
      </c>
      <c r="H73" s="19">
        <v>2020.7810000000002</v>
      </c>
      <c r="I73" s="140">
        <v>2196.212</v>
      </c>
      <c r="J73" s="214">
        <f t="shared" si="40"/>
        <v>2.5816609996835244E-2</v>
      </c>
      <c r="K73" s="215">
        <f t="shared" si="41"/>
        <v>3.6159613807819353E-2</v>
      </c>
      <c r="L73" s="52">
        <f t="shared" si="35"/>
        <v>8.6813464695085607E-2</v>
      </c>
      <c r="N73" s="40">
        <f t="shared" si="36"/>
        <v>4.9925289244764208</v>
      </c>
      <c r="O73" s="143">
        <f t="shared" si="37"/>
        <v>5.4074845559322702</v>
      </c>
      <c r="P73" s="52">
        <f t="shared" si="42"/>
        <v>8.3115318455439249E-2</v>
      </c>
    </row>
    <row r="74" spans="1:16" ht="20.100000000000001" customHeight="1" x14ac:dyDescent="0.25">
      <c r="A74" s="307" t="s">
        <v>200</v>
      </c>
      <c r="B74" s="119">
        <v>2254.88</v>
      </c>
      <c r="C74" s="140">
        <v>1863.81</v>
      </c>
      <c r="D74" s="247">
        <f t="shared" si="38"/>
        <v>2.1875050628157811E-2</v>
      </c>
      <c r="E74" s="215">
        <f t="shared" si="39"/>
        <v>2.6546554998347079E-2</v>
      </c>
      <c r="F74" s="52">
        <f t="shared" si="34"/>
        <v>-0.17343273256226502</v>
      </c>
      <c r="H74" s="19">
        <v>2081.518</v>
      </c>
      <c r="I74" s="140">
        <v>1798.6790000000001</v>
      </c>
      <c r="J74" s="214">
        <f t="shared" si="40"/>
        <v>2.6592559217150449E-2</v>
      </c>
      <c r="K74" s="215">
        <f t="shared" si="41"/>
        <v>2.9614417007208186E-2</v>
      </c>
      <c r="L74" s="52">
        <f t="shared" si="35"/>
        <v>-0.13588112137392036</v>
      </c>
      <c r="N74" s="40">
        <f t="shared" si="36"/>
        <v>9.2311697296530184</v>
      </c>
      <c r="O74" s="143">
        <f t="shared" si="37"/>
        <v>9.6505491439578073</v>
      </c>
      <c r="P74" s="52">
        <f t="shared" si="42"/>
        <v>4.5430798759731238E-2</v>
      </c>
    </row>
    <row r="75" spans="1:16" ht="20.100000000000001" customHeight="1" x14ac:dyDescent="0.25">
      <c r="A75" s="307" t="s">
        <v>175</v>
      </c>
      <c r="B75" s="119">
        <v>794.65</v>
      </c>
      <c r="C75" s="140">
        <v>2991.6400000000003</v>
      </c>
      <c r="D75" s="247">
        <f t="shared" si="38"/>
        <v>7.7090616714262416E-3</v>
      </c>
      <c r="E75" s="215">
        <f t="shared" si="39"/>
        <v>4.2610424772511722E-2</v>
      </c>
      <c r="F75" s="52">
        <f t="shared" si="34"/>
        <v>2.7647266091990188</v>
      </c>
      <c r="H75" s="19">
        <v>339.83000000000004</v>
      </c>
      <c r="I75" s="140">
        <v>1586.8229999999999</v>
      </c>
      <c r="J75" s="214">
        <f t="shared" si="40"/>
        <v>4.341518737173658E-3</v>
      </c>
      <c r="K75" s="215">
        <f t="shared" si="41"/>
        <v>2.6126306049400205E-2</v>
      </c>
      <c r="L75" s="52">
        <f t="shared" si="35"/>
        <v>3.6694612011888292</v>
      </c>
      <c r="N75" s="40">
        <f t="shared" si="36"/>
        <v>4.2764739193355572</v>
      </c>
      <c r="O75" s="143">
        <f t="shared" si="37"/>
        <v>5.3041910122875731</v>
      </c>
      <c r="P75" s="52">
        <f t="shared" si="42"/>
        <v>0.24031880290566437</v>
      </c>
    </row>
    <row r="76" spans="1:16" ht="20.100000000000001" customHeight="1" x14ac:dyDescent="0.25">
      <c r="A76" s="307" t="s">
        <v>214</v>
      </c>
      <c r="B76" s="119">
        <v>634.25000000000011</v>
      </c>
      <c r="C76" s="140">
        <v>724.65</v>
      </c>
      <c r="D76" s="247">
        <f t="shared" si="38"/>
        <v>6.1529885674222549E-3</v>
      </c>
      <c r="E76" s="215">
        <f t="shared" si="39"/>
        <v>1.0321310154764816E-2</v>
      </c>
      <c r="F76" s="52">
        <f t="shared" si="34"/>
        <v>0.14253054789120986</v>
      </c>
      <c r="H76" s="19">
        <v>1190.8</v>
      </c>
      <c r="I76" s="140">
        <v>995.17299999999989</v>
      </c>
      <c r="J76" s="214">
        <f t="shared" si="40"/>
        <v>1.5213137487056442E-2</v>
      </c>
      <c r="K76" s="215">
        <f t="shared" si="41"/>
        <v>1.6385062713421567E-2</v>
      </c>
      <c r="L76" s="52">
        <f t="shared" si="35"/>
        <v>-0.16428199529727922</v>
      </c>
      <c r="N76" s="40">
        <f t="shared" si="36"/>
        <v>18.774931020890811</v>
      </c>
      <c r="O76" s="143">
        <f t="shared" si="37"/>
        <v>13.733153936383079</v>
      </c>
      <c r="P76" s="52">
        <f t="shared" si="42"/>
        <v>-0.26853771547270994</v>
      </c>
    </row>
    <row r="77" spans="1:16" ht="20.100000000000001" customHeight="1" x14ac:dyDescent="0.25">
      <c r="A77" s="307" t="s">
        <v>182</v>
      </c>
      <c r="B77" s="119">
        <v>815.21</v>
      </c>
      <c r="C77" s="140">
        <v>758.36999999999989</v>
      </c>
      <c r="D77" s="247">
        <f t="shared" si="38"/>
        <v>7.9085184234107941E-3</v>
      </c>
      <c r="E77" s="215">
        <f t="shared" si="39"/>
        <v>1.0801589708230169E-2</v>
      </c>
      <c r="F77" s="52">
        <f t="shared" si="34"/>
        <v>-6.9724365500914057E-2</v>
      </c>
      <c r="H77" s="19">
        <v>729.38400000000001</v>
      </c>
      <c r="I77" s="140">
        <v>654.51099999999997</v>
      </c>
      <c r="J77" s="214">
        <f t="shared" si="40"/>
        <v>9.3182894464722676E-3</v>
      </c>
      <c r="K77" s="215">
        <f t="shared" si="41"/>
        <v>1.0776220598452995E-2</v>
      </c>
      <c r="L77" s="52">
        <f t="shared" si="35"/>
        <v>-0.10265237515492531</v>
      </c>
      <c r="N77" s="40">
        <f t="shared" ref="N77:N78" si="43">(H77/B77)*10</f>
        <v>8.9471915212031252</v>
      </c>
      <c r="O77" s="143">
        <f t="shared" ref="O77:O78" si="44">(I77/C77)*10</f>
        <v>8.6304969869588728</v>
      </c>
      <c r="P77" s="52">
        <f t="shared" ref="P77:P78" si="45">(O77-N77)/N77</f>
        <v>-3.5395971293757066E-2</v>
      </c>
    </row>
    <row r="78" spans="1:16" ht="20.100000000000001" customHeight="1" x14ac:dyDescent="0.25">
      <c r="A78" s="307" t="s">
        <v>181</v>
      </c>
      <c r="B78" s="119">
        <v>637.42000000000007</v>
      </c>
      <c r="C78" s="140">
        <v>915.9</v>
      </c>
      <c r="D78" s="247">
        <f t="shared" si="38"/>
        <v>6.1837413837545025E-3</v>
      </c>
      <c r="E78" s="215">
        <f t="shared" si="39"/>
        <v>1.3045315629268053E-2</v>
      </c>
      <c r="F78" s="52">
        <f t="shared" si="34"/>
        <v>0.43688619748360558</v>
      </c>
      <c r="H78" s="19">
        <v>520.77300000000002</v>
      </c>
      <c r="I78" s="140">
        <v>620.37699999999995</v>
      </c>
      <c r="J78" s="214">
        <f t="shared" si="40"/>
        <v>6.6531669873587888E-3</v>
      </c>
      <c r="K78" s="215">
        <f t="shared" si="41"/>
        <v>1.0214220091345254E-2</v>
      </c>
      <c r="L78" s="52">
        <f t="shared" si="35"/>
        <v>0.19126183577105557</v>
      </c>
      <c r="N78" s="40">
        <f t="shared" si="43"/>
        <v>8.1700134918891774</v>
      </c>
      <c r="O78" s="143">
        <f t="shared" si="44"/>
        <v>6.7734141281799323</v>
      </c>
      <c r="P78" s="52">
        <f t="shared" si="45"/>
        <v>-0.17094211228607226</v>
      </c>
    </row>
    <row r="79" spans="1:16" ht="20.100000000000001" customHeight="1" x14ac:dyDescent="0.25">
      <c r="A79" s="307" t="s">
        <v>216</v>
      </c>
      <c r="B79" s="119">
        <v>1007.31</v>
      </c>
      <c r="C79" s="140">
        <v>549.15000000000009</v>
      </c>
      <c r="D79" s="247">
        <f t="shared" si="38"/>
        <v>9.7721196907372652E-3</v>
      </c>
      <c r="E79" s="215">
        <f t="shared" si="39"/>
        <v>7.8216345428677291E-3</v>
      </c>
      <c r="F79" s="52">
        <f t="shared" si="34"/>
        <v>-0.45483515501682686</v>
      </c>
      <c r="H79" s="19">
        <v>943.71299999999997</v>
      </c>
      <c r="I79" s="140">
        <v>595.34400000000005</v>
      </c>
      <c r="J79" s="214">
        <f t="shared" si="40"/>
        <v>1.2056462560734378E-2</v>
      </c>
      <c r="K79" s="215">
        <f t="shared" si="41"/>
        <v>9.8020633357810659E-3</v>
      </c>
      <c r="L79" s="52">
        <f t="shared" ref="L79:L80" si="46">(I79-H79)/H79</f>
        <v>-0.36914718775729477</v>
      </c>
      <c r="N79" s="40">
        <f t="shared" ref="N79:N80" si="47">(H79/B79)*10</f>
        <v>9.3686452035619627</v>
      </c>
      <c r="O79" s="143">
        <f t="shared" ref="O79:O80" si="48">(I79/C79)*10</f>
        <v>10.841190931439497</v>
      </c>
      <c r="P79" s="52">
        <f t="shared" ref="P79:P80" si="49">(O79-N79)/N79</f>
        <v>0.15717808667977648</v>
      </c>
    </row>
    <row r="80" spans="1:16" ht="20.100000000000001" customHeight="1" x14ac:dyDescent="0.25">
      <c r="A80" s="307" t="s">
        <v>188</v>
      </c>
      <c r="B80" s="119">
        <v>586.12000000000012</v>
      </c>
      <c r="C80" s="140">
        <v>666.32000000000016</v>
      </c>
      <c r="D80" s="247">
        <f t="shared" si="38"/>
        <v>5.6860696241821558E-3</v>
      </c>
      <c r="E80" s="215">
        <f t="shared" si="39"/>
        <v>9.4905062889986801E-3</v>
      </c>
      <c r="F80" s="52">
        <f t="shared" si="34"/>
        <v>0.13683204804476903</v>
      </c>
      <c r="H80" s="19">
        <v>475.77500000000003</v>
      </c>
      <c r="I80" s="140">
        <v>525.43899999999996</v>
      </c>
      <c r="J80" s="214">
        <f t="shared" si="40"/>
        <v>6.0782923143300974E-3</v>
      </c>
      <c r="K80" s="215">
        <f t="shared" si="41"/>
        <v>8.6511098744414434E-3</v>
      </c>
      <c r="L80" s="52">
        <f t="shared" si="46"/>
        <v>0.10438547632809611</v>
      </c>
      <c r="N80" s="40">
        <f t="shared" si="47"/>
        <v>8.1173650447007422</v>
      </c>
      <c r="O80" s="143">
        <f t="shared" si="48"/>
        <v>7.8856855564893724</v>
      </c>
      <c r="P80" s="52">
        <f t="shared" si="49"/>
        <v>-2.8541218355409188E-2</v>
      </c>
    </row>
    <row r="81" spans="1:16" ht="20.100000000000001" customHeight="1" x14ac:dyDescent="0.25">
      <c r="A81" s="307" t="s">
        <v>187</v>
      </c>
      <c r="B81" s="119">
        <v>1215.3200000000002</v>
      </c>
      <c r="C81" s="140">
        <v>923.63</v>
      </c>
      <c r="D81" s="247">
        <f t="shared" si="38"/>
        <v>1.1790067111958399E-2</v>
      </c>
      <c r="E81" s="215">
        <f t="shared" si="39"/>
        <v>1.3155415301518564E-2</v>
      </c>
      <c r="F81" s="52">
        <f t="shared" si="34"/>
        <v>-0.24001086133693195</v>
      </c>
      <c r="H81" s="19">
        <v>619.75200000000007</v>
      </c>
      <c r="I81" s="140">
        <v>506.92</v>
      </c>
      <c r="J81" s="214">
        <f t="shared" si="40"/>
        <v>7.9176791937170012E-3</v>
      </c>
      <c r="K81" s="215">
        <f t="shared" si="41"/>
        <v>8.3462031131146652E-3</v>
      </c>
      <c r="L81" s="52">
        <f t="shared" si="35"/>
        <v>-0.18205992074249061</v>
      </c>
      <c r="N81" s="40">
        <f t="shared" ref="N81" si="50">(H81/B81)*10</f>
        <v>5.0994964289240698</v>
      </c>
      <c r="O81" s="143">
        <f t="shared" ref="O81" si="51">(I81/C81)*10</f>
        <v>5.4883449000140754</v>
      </c>
      <c r="P81" s="52">
        <f t="shared" ref="P81" si="52">(O81-N81)/N81</f>
        <v>7.6252327364027137E-2</v>
      </c>
    </row>
    <row r="82" spans="1:16" ht="20.100000000000001" customHeight="1" x14ac:dyDescent="0.25">
      <c r="A82" s="307" t="s">
        <v>231</v>
      </c>
      <c r="B82" s="119">
        <v>72.27</v>
      </c>
      <c r="C82" s="140">
        <v>175.6</v>
      </c>
      <c r="D82" s="247">
        <f t="shared" si="38"/>
        <v>7.0110600515192159E-4</v>
      </c>
      <c r="E82" s="215">
        <f t="shared" si="39"/>
        <v>2.5010999284850641E-3</v>
      </c>
      <c r="F82" s="52">
        <f t="shared" si="34"/>
        <v>1.4297772242977722</v>
      </c>
      <c r="H82" s="19">
        <v>138.70599999999999</v>
      </c>
      <c r="I82" s="140">
        <v>470.82499999999999</v>
      </c>
      <c r="J82" s="214">
        <f t="shared" si="40"/>
        <v>1.7720468997981615E-3</v>
      </c>
      <c r="K82" s="215">
        <f t="shared" si="41"/>
        <v>7.7519156488838718E-3</v>
      </c>
      <c r="L82" s="52">
        <f t="shared" si="35"/>
        <v>2.3944097587703492</v>
      </c>
      <c r="N82" s="40">
        <f t="shared" ref="N82" si="53">(H82/B82)*10</f>
        <v>19.192749411927494</v>
      </c>
      <c r="O82" s="143">
        <f t="shared" ref="O82" si="54">(I82/C82)*10</f>
        <v>26.812357630979498</v>
      </c>
      <c r="P82" s="52">
        <f t="shared" ref="P82" si="55">(O82-N82)/N82</f>
        <v>0.39700451746203363</v>
      </c>
    </row>
    <row r="83" spans="1:16" ht="20.100000000000001" customHeight="1" x14ac:dyDescent="0.25">
      <c r="A83" s="307" t="s">
        <v>199</v>
      </c>
      <c r="B83" s="119">
        <v>484.95</v>
      </c>
      <c r="C83" s="140">
        <v>345.81</v>
      </c>
      <c r="D83" s="247">
        <f t="shared" si="38"/>
        <v>4.7045988266005865E-3</v>
      </c>
      <c r="E83" s="215">
        <f t="shared" si="39"/>
        <v>4.9254291928782458E-3</v>
      </c>
      <c r="F83" s="52">
        <f t="shared" si="34"/>
        <v>-0.28691617692545623</v>
      </c>
      <c r="H83" s="19">
        <v>548.97699999999998</v>
      </c>
      <c r="I83" s="140">
        <v>397.08799999999991</v>
      </c>
      <c r="J83" s="214">
        <f t="shared" si="40"/>
        <v>7.0134888967347871E-3</v>
      </c>
      <c r="K83" s="215">
        <f t="shared" si="41"/>
        <v>6.5378700816311752E-3</v>
      </c>
      <c r="L83" s="52">
        <f t="shared" ref="L83:L94" si="56">(I83-H83)/H83</f>
        <v>-0.2766764363534357</v>
      </c>
      <c r="N83" s="40">
        <f t="shared" ref="N83" si="57">(H83/B83)*10</f>
        <v>11.320280441282605</v>
      </c>
      <c r="O83" s="143">
        <f t="shared" ref="O83" si="58">(I83/C83)*10</f>
        <v>11.482837396258059</v>
      </c>
      <c r="P83" s="52">
        <f t="shared" ref="P83" si="59">(O83-N83)/N83</f>
        <v>1.4359799284003938E-2</v>
      </c>
    </row>
    <row r="84" spans="1:16" ht="20.100000000000001" customHeight="1" x14ac:dyDescent="0.25">
      <c r="A84" s="307" t="s">
        <v>213</v>
      </c>
      <c r="B84" s="119">
        <v>832.26</v>
      </c>
      <c r="C84" s="140">
        <v>445.5</v>
      </c>
      <c r="D84" s="247">
        <f t="shared" si="38"/>
        <v>8.0739239497403942E-3</v>
      </c>
      <c r="E84" s="215">
        <f t="shared" si="39"/>
        <v>6.3453303994310713E-3</v>
      </c>
      <c r="F84" s="52">
        <f t="shared" si="34"/>
        <v>-0.464710547184774</v>
      </c>
      <c r="H84" s="19">
        <v>705.43600000000004</v>
      </c>
      <c r="I84" s="140">
        <v>381.51700000000005</v>
      </c>
      <c r="J84" s="214">
        <f t="shared" si="40"/>
        <v>9.0123403227403004E-3</v>
      </c>
      <c r="K84" s="215">
        <f t="shared" si="41"/>
        <v>6.2815007754796976E-3</v>
      </c>
      <c r="L84" s="52">
        <f t="shared" si="56"/>
        <v>-0.45917560203902263</v>
      </c>
      <c r="N84" s="40">
        <f t="shared" ref="N84:N92" si="60">(H84/B84)*10</f>
        <v>8.4761492802729919</v>
      </c>
      <c r="O84" s="143">
        <f t="shared" ref="O84:O92" si="61">(I84/C84)*10</f>
        <v>8.5637934904601583</v>
      </c>
      <c r="P84" s="52">
        <f t="shared" ref="P84:P92" si="62">(O84-N84)/N84</f>
        <v>1.0340097524137002E-2</v>
      </c>
    </row>
    <row r="85" spans="1:16" ht="20.100000000000001" customHeight="1" x14ac:dyDescent="0.25">
      <c r="A85" s="307" t="s">
        <v>208</v>
      </c>
      <c r="B85" s="119">
        <v>585.27</v>
      </c>
      <c r="C85" s="140">
        <v>393.16</v>
      </c>
      <c r="D85" s="247">
        <f t="shared" si="38"/>
        <v>5.6778236008754E-3</v>
      </c>
      <c r="E85" s="215">
        <f t="shared" si="39"/>
        <v>5.5998430972846692E-3</v>
      </c>
      <c r="F85" s="52">
        <f t="shared" si="34"/>
        <v>-0.32824166623951334</v>
      </c>
      <c r="H85" s="19">
        <v>452.88</v>
      </c>
      <c r="I85" s="140">
        <v>339.64100000000002</v>
      </c>
      <c r="J85" s="214">
        <f t="shared" si="40"/>
        <v>5.7857958558432329E-3</v>
      </c>
      <c r="K85" s="215">
        <f t="shared" si="41"/>
        <v>5.592031822657181E-3</v>
      </c>
      <c r="L85" s="52">
        <f t="shared" si="56"/>
        <v>-0.25004195371842425</v>
      </c>
      <c r="N85" s="40">
        <f t="shared" si="60"/>
        <v>7.737967092111333</v>
      </c>
      <c r="O85" s="143">
        <f t="shared" si="61"/>
        <v>8.638747583680944</v>
      </c>
      <c r="P85" s="52">
        <f t="shared" si="62"/>
        <v>0.11641048363825875</v>
      </c>
    </row>
    <row r="86" spans="1:16" ht="20.100000000000001" customHeight="1" x14ac:dyDescent="0.25">
      <c r="A86" s="307" t="s">
        <v>219</v>
      </c>
      <c r="B86" s="119">
        <v>207.18</v>
      </c>
      <c r="C86" s="140">
        <v>198.24</v>
      </c>
      <c r="D86" s="247">
        <f t="shared" si="38"/>
        <v>2.0098954219921836E-3</v>
      </c>
      <c r="E86" s="215">
        <f t="shared" si="39"/>
        <v>2.8235652040027284E-3</v>
      </c>
      <c r="F86" s="52">
        <f t="shared" si="34"/>
        <v>-4.3150883289892833E-2</v>
      </c>
      <c r="H86" s="19">
        <v>155.053</v>
      </c>
      <c r="I86" s="140">
        <v>229.28699999999998</v>
      </c>
      <c r="J86" s="214">
        <f t="shared" si="40"/>
        <v>1.9808889878909662E-3</v>
      </c>
      <c r="K86" s="215">
        <f t="shared" si="41"/>
        <v>3.7751043028421095E-3</v>
      </c>
      <c r="L86" s="52">
        <f t="shared" si="56"/>
        <v>0.47876532540486144</v>
      </c>
      <c r="N86" s="40">
        <f t="shared" si="60"/>
        <v>7.4839752871898826</v>
      </c>
      <c r="O86" s="143">
        <f t="shared" si="61"/>
        <v>11.566131961259078</v>
      </c>
      <c r="P86" s="52">
        <f t="shared" si="62"/>
        <v>0.54545298687136401</v>
      </c>
    </row>
    <row r="87" spans="1:16" ht="20.100000000000001" customHeight="1" x14ac:dyDescent="0.25">
      <c r="A87" s="307" t="s">
        <v>232</v>
      </c>
      <c r="B87" s="119">
        <v>27.330000000000002</v>
      </c>
      <c r="C87" s="140">
        <v>204.22</v>
      </c>
      <c r="D87" s="247">
        <f t="shared" si="38"/>
        <v>2.6513390232187653E-4</v>
      </c>
      <c r="E87" s="215">
        <f t="shared" si="39"/>
        <v>2.9087393359636662E-3</v>
      </c>
      <c r="F87" s="52">
        <f t="shared" si="34"/>
        <v>6.4723746798390041</v>
      </c>
      <c r="H87" s="19">
        <v>20.773999999999997</v>
      </c>
      <c r="I87" s="140">
        <v>200.95699999999999</v>
      </c>
      <c r="J87" s="214">
        <f t="shared" si="40"/>
        <v>2.653994945886047E-4</v>
      </c>
      <c r="K87" s="215">
        <f t="shared" si="41"/>
        <v>3.3086639686778661E-3</v>
      </c>
      <c r="L87" s="52">
        <f t="shared" si="56"/>
        <v>8.6734860883797058</v>
      </c>
      <c r="N87" s="40">
        <f t="shared" si="60"/>
        <v>7.6011708744968889</v>
      </c>
      <c r="O87" s="143">
        <f t="shared" si="61"/>
        <v>9.8402213299383021</v>
      </c>
      <c r="P87" s="52">
        <f t="shared" si="62"/>
        <v>0.29456652039671621</v>
      </c>
    </row>
    <row r="88" spans="1:16" ht="20.100000000000001" customHeight="1" x14ac:dyDescent="0.25">
      <c r="A88" s="307" t="s">
        <v>205</v>
      </c>
      <c r="B88" s="119">
        <v>191.25</v>
      </c>
      <c r="C88" s="140">
        <v>261.83</v>
      </c>
      <c r="D88" s="247">
        <f t="shared" si="38"/>
        <v>1.8553552440197178E-3</v>
      </c>
      <c r="E88" s="215">
        <f t="shared" si="39"/>
        <v>3.7292881222963799E-3</v>
      </c>
      <c r="F88" s="52">
        <f t="shared" si="34"/>
        <v>0.36904575163398684</v>
      </c>
      <c r="H88" s="19">
        <v>157.441</v>
      </c>
      <c r="I88" s="140">
        <v>192.80700000000002</v>
      </c>
      <c r="J88" s="214">
        <f t="shared" si="40"/>
        <v>2.0113970264525136E-3</v>
      </c>
      <c r="K88" s="215">
        <f t="shared" si="41"/>
        <v>3.1744779918533484E-3</v>
      </c>
      <c r="L88" s="52">
        <f t="shared" si="56"/>
        <v>0.22463017892416851</v>
      </c>
      <c r="N88" s="40">
        <f t="shared" si="60"/>
        <v>8.2322091503267973</v>
      </c>
      <c r="O88" s="143">
        <f t="shared" si="61"/>
        <v>7.3638238551732051</v>
      </c>
      <c r="P88" s="52">
        <f t="shared" si="62"/>
        <v>-0.10548630134343945</v>
      </c>
    </row>
    <row r="89" spans="1:16" ht="20.100000000000001" customHeight="1" x14ac:dyDescent="0.25">
      <c r="A89" s="307" t="s">
        <v>233</v>
      </c>
      <c r="B89" s="119">
        <v>456.63</v>
      </c>
      <c r="C89" s="140">
        <v>315.38</v>
      </c>
      <c r="D89" s="247">
        <f t="shared" si="38"/>
        <v>4.429860732427314E-3</v>
      </c>
      <c r="E89" s="215">
        <f t="shared" si="39"/>
        <v>4.4920096551572869E-3</v>
      </c>
      <c r="F89" s="52">
        <f t="shared" si="34"/>
        <v>-0.30933140617129845</v>
      </c>
      <c r="H89" s="19">
        <v>391.79300000000001</v>
      </c>
      <c r="I89" s="140">
        <v>186.53500000000003</v>
      </c>
      <c r="J89" s="214">
        <f t="shared" si="40"/>
        <v>5.0053751893401957E-3</v>
      </c>
      <c r="K89" s="215">
        <f t="shared" si="41"/>
        <v>3.0712124155780878E-3</v>
      </c>
      <c r="L89" s="52">
        <f t="shared" si="56"/>
        <v>-0.52389399504330092</v>
      </c>
      <c r="N89" s="40">
        <f t="shared" si="60"/>
        <v>8.5800976720758602</v>
      </c>
      <c r="O89" s="143">
        <f t="shared" si="61"/>
        <v>5.9146109455260332</v>
      </c>
      <c r="P89" s="52">
        <f t="shared" si="62"/>
        <v>-0.31065925219298135</v>
      </c>
    </row>
    <row r="90" spans="1:16" ht="20.100000000000001" customHeight="1" x14ac:dyDescent="0.25">
      <c r="A90" s="307" t="s">
        <v>234</v>
      </c>
      <c r="B90" s="119">
        <v>254.78999999999996</v>
      </c>
      <c r="C90" s="140">
        <v>181.06</v>
      </c>
      <c r="D90" s="247">
        <f t="shared" si="38"/>
        <v>2.4717697392093274E-3</v>
      </c>
      <c r="E90" s="215">
        <f t="shared" si="39"/>
        <v>2.5788676141885289E-3</v>
      </c>
      <c r="F90" s="52">
        <f t="shared" si="34"/>
        <v>-0.28937556419011723</v>
      </c>
      <c r="H90" s="19">
        <v>229.24599999999998</v>
      </c>
      <c r="I90" s="140">
        <v>175.01500000000001</v>
      </c>
      <c r="J90" s="214">
        <f t="shared" si="40"/>
        <v>2.9287461507874883E-3</v>
      </c>
      <c r="K90" s="215">
        <f t="shared" si="41"/>
        <v>2.881540948950058E-3</v>
      </c>
      <c r="L90" s="52">
        <f t="shared" si="56"/>
        <v>-0.23656247001038172</v>
      </c>
      <c r="N90" s="40">
        <f t="shared" ref="N90:N91" si="63">(H90/B90)*10</f>
        <v>8.997448879469367</v>
      </c>
      <c r="O90" s="143">
        <f t="shared" ref="O90:O91" si="64">(I90/C90)*10</f>
        <v>9.6661327736661882</v>
      </c>
      <c r="P90" s="52">
        <f t="shared" ref="P90:P91" si="65">(O90-N90)/N90</f>
        <v>7.4319276847756591E-2</v>
      </c>
    </row>
    <row r="91" spans="1:16" ht="20.100000000000001" customHeight="1" x14ac:dyDescent="0.25">
      <c r="A91" s="307" t="s">
        <v>235</v>
      </c>
      <c r="B91" s="119">
        <v>326.31</v>
      </c>
      <c r="C91" s="140">
        <v>268.45</v>
      </c>
      <c r="D91" s="247">
        <f t="shared" si="38"/>
        <v>3.1655998414435249E-3</v>
      </c>
      <c r="E91" s="215">
        <f t="shared" si="39"/>
        <v>3.8235778804203611E-3</v>
      </c>
      <c r="F91" s="52">
        <f t="shared" si="34"/>
        <v>-0.17731604915571086</v>
      </c>
      <c r="H91" s="19">
        <v>168.45400000000001</v>
      </c>
      <c r="I91" s="140">
        <v>137.881</v>
      </c>
      <c r="J91" s="214">
        <f t="shared" si="40"/>
        <v>2.1520942746427662E-3</v>
      </c>
      <c r="K91" s="215">
        <f t="shared" si="41"/>
        <v>2.2701468307412672E-3</v>
      </c>
      <c r="L91" s="52">
        <f t="shared" si="56"/>
        <v>-0.18149168318947609</v>
      </c>
      <c r="N91" s="40">
        <f t="shared" si="63"/>
        <v>5.1623915908185474</v>
      </c>
      <c r="O91" s="143">
        <f t="shared" si="64"/>
        <v>5.136189234494319</v>
      </c>
      <c r="P91" s="52">
        <f t="shared" si="65"/>
        <v>-5.0756235483627394E-3</v>
      </c>
    </row>
    <row r="92" spans="1:16" ht="20.100000000000001" customHeight="1" x14ac:dyDescent="0.25">
      <c r="A92" s="307" t="s">
        <v>206</v>
      </c>
      <c r="B92" s="119">
        <v>90.710000000000008</v>
      </c>
      <c r="C92" s="140">
        <v>119.79999999999998</v>
      </c>
      <c r="D92" s="247">
        <f t="shared" si="38"/>
        <v>8.7999620488903854E-4</v>
      </c>
      <c r="E92" s="215">
        <f t="shared" si="39"/>
        <v>1.7063312723947074E-3</v>
      </c>
      <c r="F92" s="52">
        <f t="shared" si="34"/>
        <v>0.32069231617241728</v>
      </c>
      <c r="H92" s="19">
        <v>106.66</v>
      </c>
      <c r="I92" s="140">
        <v>132.96200000000002</v>
      </c>
      <c r="J92" s="214">
        <f t="shared" si="40"/>
        <v>1.362641286840309E-3</v>
      </c>
      <c r="K92" s="215">
        <f t="shared" si="41"/>
        <v>2.1891577730725801E-3</v>
      </c>
      <c r="L92" s="52">
        <f t="shared" si="56"/>
        <v>0.2465966622913934</v>
      </c>
      <c r="N92" s="40">
        <f t="shared" si="60"/>
        <v>11.758350788226215</v>
      </c>
      <c r="O92" s="143">
        <f t="shared" si="61"/>
        <v>11.098664440734559</v>
      </c>
      <c r="P92" s="52">
        <f t="shared" si="62"/>
        <v>-5.6103645772518362E-2</v>
      </c>
    </row>
    <row r="93" spans="1:16" ht="20.100000000000001" customHeight="1" x14ac:dyDescent="0.25">
      <c r="A93" s="307" t="s">
        <v>236</v>
      </c>
      <c r="B93" s="119">
        <v>69.930000000000007</v>
      </c>
      <c r="C93" s="140">
        <v>149.09</v>
      </c>
      <c r="D93" s="247">
        <f t="shared" si="38"/>
        <v>6.7840518804862158E-4</v>
      </c>
      <c r="E93" s="215">
        <f t="shared" si="39"/>
        <v>2.1235136010127461E-3</v>
      </c>
      <c r="F93" s="52">
        <f t="shared" si="34"/>
        <v>1.1319891319891318</v>
      </c>
      <c r="H93" s="19">
        <v>48.784999999999997</v>
      </c>
      <c r="I93" s="140">
        <v>128.75900000000001</v>
      </c>
      <c r="J93" s="214">
        <f t="shared" si="40"/>
        <v>6.2325572078102826E-4</v>
      </c>
      <c r="K93" s="215">
        <f t="shared" si="41"/>
        <v>2.1199573239200097E-3</v>
      </c>
      <c r="L93" s="52">
        <f t="shared" si="56"/>
        <v>1.6393153633288926</v>
      </c>
      <c r="N93" s="40">
        <f t="shared" ref="N93:N94" si="66">(H93/B93)*10</f>
        <v>6.9762619762619753</v>
      </c>
      <c r="O93" s="143">
        <f t="shared" ref="O93:O94" si="67">(I93/C93)*10</f>
        <v>8.6363270507746996</v>
      </c>
      <c r="P93" s="52">
        <f t="shared" ref="P93:P94" si="68">(O93-N93)/N93</f>
        <v>0.23795910763692699</v>
      </c>
    </row>
    <row r="94" spans="1:16" ht="20.100000000000001" customHeight="1" x14ac:dyDescent="0.25">
      <c r="A94" s="307" t="s">
        <v>169</v>
      </c>
      <c r="B94" s="119">
        <v>306.57</v>
      </c>
      <c r="C94" s="140">
        <v>216.35</v>
      </c>
      <c r="D94" s="247">
        <f t="shared" si="38"/>
        <v>2.9740980766490188E-3</v>
      </c>
      <c r="E94" s="215">
        <f t="shared" si="39"/>
        <v>3.0815089380851002E-3</v>
      </c>
      <c r="F94" s="52">
        <f t="shared" si="34"/>
        <v>-0.29428841700101122</v>
      </c>
      <c r="H94" s="19">
        <v>169.64499999999998</v>
      </c>
      <c r="I94" s="140">
        <v>125.726</v>
      </c>
      <c r="J94" s="214">
        <f t="shared" si="40"/>
        <v>2.1673099672419299E-3</v>
      </c>
      <c r="K94" s="215">
        <f t="shared" ref="K94" si="69">I94/$I$96</f>
        <v>2.0700203830968486E-3</v>
      </c>
      <c r="L94" s="52">
        <f t="shared" si="56"/>
        <v>-0.25888767720828781</v>
      </c>
      <c r="N94" s="40">
        <f t="shared" si="66"/>
        <v>5.5336464755194568</v>
      </c>
      <c r="O94" s="143">
        <f t="shared" si="67"/>
        <v>5.8112318003235499</v>
      </c>
      <c r="P94" s="52">
        <f t="shared" si="68"/>
        <v>5.0163183722002326E-2</v>
      </c>
    </row>
    <row r="95" spans="1:16" ht="20.100000000000001" customHeight="1" thickBot="1" x14ac:dyDescent="0.3">
      <c r="A95" s="308" t="s">
        <v>17</v>
      </c>
      <c r="B95" s="119">
        <f>B96-SUM(B68:B94)</f>
        <v>2340.7699999999604</v>
      </c>
      <c r="C95" s="142">
        <f>C96-SUM(C68:C94)</f>
        <v>2574.3199999999924</v>
      </c>
      <c r="D95" s="247">
        <f t="shared" si="38"/>
        <v>2.2708287030295222E-2</v>
      </c>
      <c r="E95" s="215">
        <f t="shared" si="39"/>
        <v>3.6666466787572044E-2</v>
      </c>
      <c r="F95" s="52">
        <f>(C95-B95)/B95</f>
        <v>9.9774860409196961E-2</v>
      </c>
      <c r="H95" s="19">
        <f>H96-SUM(H68:H94)</f>
        <v>1615.1179999999586</v>
      </c>
      <c r="I95" s="142">
        <f>I96-SUM(I68:I94)</f>
        <v>1836.0989999999729</v>
      </c>
      <c r="J95" s="214">
        <f t="shared" si="40"/>
        <v>2.0634037782851021E-2</v>
      </c>
      <c r="K95" s="215">
        <f t="shared" si="41"/>
        <v>3.0230519983008162E-2</v>
      </c>
      <c r="L95" s="52">
        <f>(I95-H95)/H95</f>
        <v>0.1368203437767519</v>
      </c>
      <c r="N95" s="40">
        <f t="shared" si="36"/>
        <v>6.8999431810899221</v>
      </c>
      <c r="O95" s="143">
        <f t="shared" si="37"/>
        <v>7.1323650517417345</v>
      </c>
      <c r="P95" s="52">
        <f>(O95-N95)/N95</f>
        <v>3.3684606460063458E-2</v>
      </c>
    </row>
    <row r="96" spans="1:16" ht="26.25" customHeight="1" thickBot="1" x14ac:dyDescent="0.3">
      <c r="A96" s="12" t="s">
        <v>18</v>
      </c>
      <c r="B96" s="17">
        <v>103079.98999999996</v>
      </c>
      <c r="C96" s="145">
        <v>70209.11</v>
      </c>
      <c r="D96" s="243">
        <f>SUM(D68:D95)</f>
        <v>1.0000000000000002</v>
      </c>
      <c r="E96" s="244">
        <f>SUM(E68:E95)</f>
        <v>0.99999999999999978</v>
      </c>
      <c r="F96" s="57">
        <f>(C96-B96)/B96</f>
        <v>-0.3188871089335571</v>
      </c>
      <c r="G96" s="1"/>
      <c r="H96" s="17">
        <v>78274.45199999999</v>
      </c>
      <c r="I96" s="145">
        <v>60736.599999999977</v>
      </c>
      <c r="J96" s="255">
        <f t="shared" si="40"/>
        <v>1</v>
      </c>
      <c r="K96" s="244">
        <f t="shared" si="41"/>
        <v>1</v>
      </c>
      <c r="L96" s="57">
        <f>(I96-H96)/H96</f>
        <v>-0.22405588990900907</v>
      </c>
      <c r="M96" s="1"/>
      <c r="N96" s="37">
        <f t="shared" si="36"/>
        <v>7.5935641825343616</v>
      </c>
      <c r="O96" s="150">
        <f t="shared" si="37"/>
        <v>8.650814687723571</v>
      </c>
      <c r="P96" s="57">
        <f>(O96-N96)/N96</f>
        <v>0.13922981089972833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5" t="s">
        <v>16</v>
      </c>
      <c r="B3" s="337"/>
      <c r="C3" s="337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8"/>
      <c r="C4" s="338"/>
      <c r="D4" s="363" t="s">
        <v>155</v>
      </c>
      <c r="E4" s="365"/>
      <c r="F4" s="363" t="str">
        <f>D4</f>
        <v>jan-ago</v>
      </c>
      <c r="G4" s="365"/>
      <c r="H4" s="131" t="s">
        <v>149</v>
      </c>
      <c r="J4" s="366" t="str">
        <f>D4</f>
        <v>jan-ago</v>
      </c>
      <c r="K4" s="365"/>
      <c r="L4" s="367" t="str">
        <f>D4</f>
        <v>jan-ago</v>
      </c>
      <c r="M4" s="355"/>
      <c r="N4" s="131" t="str">
        <f>H4</f>
        <v>2024/2023</v>
      </c>
      <c r="P4" s="366" t="str">
        <f>D4</f>
        <v>jan-ago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8309.49</v>
      </c>
      <c r="E6" s="147">
        <v>8239.0400000000063</v>
      </c>
      <c r="F6" s="247">
        <f>D6/D8</f>
        <v>0.58898383774519458</v>
      </c>
      <c r="G6" s="246">
        <f>E6/E8</f>
        <v>0.54934514296306225</v>
      </c>
      <c r="H6" s="165">
        <f>(E6-D6)/D6</f>
        <v>-8.4782579917652527E-3</v>
      </c>
      <c r="I6" s="1"/>
      <c r="J6" s="19">
        <v>4048.0829999999992</v>
      </c>
      <c r="K6" s="147">
        <v>4131.8510000000015</v>
      </c>
      <c r="L6" s="247">
        <f>J6/J8</f>
        <v>0.37861428702770394</v>
      </c>
      <c r="M6" s="246">
        <f>K6/K8</f>
        <v>0.41577475304936812</v>
      </c>
      <c r="N6" s="165">
        <f>(K6-J6)/J6</f>
        <v>2.0693251595879411E-2</v>
      </c>
      <c r="P6" s="27">
        <f t="shared" ref="P6:Q8" si="0">(J6/D6)*10</f>
        <v>4.8716383315943563</v>
      </c>
      <c r="Q6" s="152">
        <f t="shared" si="0"/>
        <v>5.0149665495009108</v>
      </c>
      <c r="R6" s="165">
        <f>(Q6-P6)/P6</f>
        <v>2.942094797493865E-2</v>
      </c>
    </row>
    <row r="7" spans="1:18" ht="24" customHeight="1" thickBot="1" x14ac:dyDescent="0.3">
      <c r="A7" s="161" t="s">
        <v>21</v>
      </c>
      <c r="B7" s="1"/>
      <c r="C7" s="1"/>
      <c r="D7" s="117">
        <v>5798.69</v>
      </c>
      <c r="E7" s="140">
        <v>6758.8900000000058</v>
      </c>
      <c r="F7" s="247">
        <f>D7/D8</f>
        <v>0.41101616225480531</v>
      </c>
      <c r="G7" s="215">
        <f>E7/E8</f>
        <v>0.45065485703693781</v>
      </c>
      <c r="H7" s="55">
        <f t="shared" ref="H7:H8" si="1">(E7-D7)/D7</f>
        <v>0.16558912444017637</v>
      </c>
      <c r="J7" s="19">
        <v>6643.7560000000003</v>
      </c>
      <c r="K7" s="140">
        <v>5805.8639999999987</v>
      </c>
      <c r="L7" s="247">
        <f>J7/J8</f>
        <v>0.62138571297229606</v>
      </c>
      <c r="M7" s="215">
        <f>K7/K8</f>
        <v>0.58422524695063183</v>
      </c>
      <c r="N7" s="102">
        <f t="shared" ref="N7:N8" si="2">(K7-J7)/J7</f>
        <v>-0.12611721441907284</v>
      </c>
      <c r="P7" s="27">
        <f t="shared" si="0"/>
        <v>11.457339502542816</v>
      </c>
      <c r="Q7" s="152">
        <f t="shared" si="0"/>
        <v>8.5899666957148195</v>
      </c>
      <c r="R7" s="102">
        <f t="shared" ref="R7:R8" si="3">(Q7-P7)/P7</f>
        <v>-0.25026515153815754</v>
      </c>
    </row>
    <row r="8" spans="1:18" ht="26.25" customHeight="1" thickBot="1" x14ac:dyDescent="0.3">
      <c r="A8" s="12" t="s">
        <v>12</v>
      </c>
      <c r="B8" s="162"/>
      <c r="C8" s="162"/>
      <c r="D8" s="163">
        <v>14108.18</v>
      </c>
      <c r="E8" s="145">
        <v>14997.930000000011</v>
      </c>
      <c r="F8" s="243">
        <f>SUM(F6:F7)</f>
        <v>0.99999999999999989</v>
      </c>
      <c r="G8" s="244">
        <f>SUM(G6:G7)</f>
        <v>1</v>
      </c>
      <c r="H8" s="164">
        <f t="shared" si="1"/>
        <v>6.3066249509150782E-2</v>
      </c>
      <c r="I8" s="1"/>
      <c r="J8" s="17">
        <v>10691.839</v>
      </c>
      <c r="K8" s="145">
        <v>9937.7150000000001</v>
      </c>
      <c r="L8" s="243">
        <f>SUM(L6:L7)</f>
        <v>1</v>
      </c>
      <c r="M8" s="244">
        <f>SUM(M6:M7)</f>
        <v>1</v>
      </c>
      <c r="N8" s="164">
        <f t="shared" si="2"/>
        <v>-7.053267450061676E-2</v>
      </c>
      <c r="O8" s="1"/>
      <c r="P8" s="29">
        <f t="shared" si="0"/>
        <v>7.5784679526345711</v>
      </c>
      <c r="Q8" s="146">
        <f t="shared" si="0"/>
        <v>6.6260577292999727</v>
      </c>
      <c r="R8" s="164">
        <f t="shared" si="3"/>
        <v>-0.12567318741560468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40" workbookViewId="0">
      <selection activeCell="P93" sqref="P9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155</v>
      </c>
      <c r="C5" s="365"/>
      <c r="D5" s="363" t="str">
        <f>B5</f>
        <v>jan-ago</v>
      </c>
      <c r="E5" s="365"/>
      <c r="F5" s="131" t="s">
        <v>149</v>
      </c>
      <c r="H5" s="366" t="str">
        <f>B5</f>
        <v>jan-ago</v>
      </c>
      <c r="I5" s="365"/>
      <c r="J5" s="363" t="str">
        <f>B5</f>
        <v>jan-ago</v>
      </c>
      <c r="K5" s="364"/>
      <c r="L5" s="131" t="str">
        <f>F5</f>
        <v>2024/2023</v>
      </c>
      <c r="N5" s="366" t="str">
        <f>B5</f>
        <v>jan-ago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166</v>
      </c>
      <c r="B7" s="39">
        <v>1376.79</v>
      </c>
      <c r="C7" s="147">
        <v>1457.0500000000002</v>
      </c>
      <c r="D7" s="247">
        <f>B7/$B$33</f>
        <v>9.7588065930545281E-2</v>
      </c>
      <c r="E7" s="246">
        <f t="shared" ref="E7:E32" si="0">C7/$C$33</f>
        <v>9.7150073376792656E-2</v>
      </c>
      <c r="F7" s="52">
        <f>(C7-B7)/B7</f>
        <v>5.8295019574517694E-2</v>
      </c>
      <c r="H7" s="39">
        <v>2558.6689999999999</v>
      </c>
      <c r="I7" s="147">
        <v>1968.7370000000001</v>
      </c>
      <c r="J7" s="247">
        <f>H7/$H$33</f>
        <v>0.23931046847974424</v>
      </c>
      <c r="K7" s="246">
        <f>I7/$I$33</f>
        <v>0.19810761326924747</v>
      </c>
      <c r="L7" s="52">
        <f>(I7-H7)/H7</f>
        <v>-0.23056206175945376</v>
      </c>
      <c r="N7" s="27">
        <f t="shared" ref="N7:N33" si="1">(H7/B7)*10</f>
        <v>18.584308427574285</v>
      </c>
      <c r="O7" s="151">
        <f t="shared" ref="O7:O32" si="2">(I7/C7)*10</f>
        <v>13.511801242236023</v>
      </c>
      <c r="P7" s="61">
        <f>(O7-N7)/N7</f>
        <v>-0.27294570605662027</v>
      </c>
    </row>
    <row r="8" spans="1:16" ht="20.100000000000001" customHeight="1" x14ac:dyDescent="0.25">
      <c r="A8" s="8" t="s">
        <v>167</v>
      </c>
      <c r="B8" s="19">
        <v>4375.93</v>
      </c>
      <c r="C8" s="140">
        <v>4180.3799999999992</v>
      </c>
      <c r="D8" s="247">
        <f t="shared" ref="D8:D32" si="3">B8/$B$33</f>
        <v>0.31016970296664781</v>
      </c>
      <c r="E8" s="215">
        <f t="shared" si="0"/>
        <v>0.27873046480414287</v>
      </c>
      <c r="F8" s="52">
        <f t="shared" ref="F8:F28" si="4">(C8-B8)/B8</f>
        <v>-4.4687643540916124E-2</v>
      </c>
      <c r="H8" s="19">
        <v>1620.835</v>
      </c>
      <c r="I8" s="140">
        <v>1508.894</v>
      </c>
      <c r="J8" s="247">
        <f t="shared" ref="J8:J32" si="5">H8/$H$33</f>
        <v>0.15159553001125442</v>
      </c>
      <c r="K8" s="215">
        <f t="shared" ref="K8:K32" si="6">I8/$I$33</f>
        <v>0.15183510495118846</v>
      </c>
      <c r="L8" s="52">
        <f t="shared" ref="L8:L33" si="7">(I8-H8)/H8</f>
        <v>-6.9063785024385593E-2</v>
      </c>
      <c r="N8" s="27">
        <f t="shared" si="1"/>
        <v>3.7039783543155398</v>
      </c>
      <c r="O8" s="152">
        <f t="shared" si="2"/>
        <v>3.6094661250891074</v>
      </c>
      <c r="P8" s="52">
        <f t="shared" ref="P8:P69" si="8">(O8-N8)/N8</f>
        <v>-2.551640970480169E-2</v>
      </c>
    </row>
    <row r="9" spans="1:16" ht="20.100000000000001" customHeight="1" x14ac:dyDescent="0.25">
      <c r="A9" s="8" t="s">
        <v>181</v>
      </c>
      <c r="B9" s="19">
        <v>1203.2199999999998</v>
      </c>
      <c r="C9" s="140">
        <v>1583.49</v>
      </c>
      <c r="D9" s="247">
        <f t="shared" si="3"/>
        <v>8.528527421680189E-2</v>
      </c>
      <c r="E9" s="215">
        <f t="shared" si="0"/>
        <v>0.10558057011867636</v>
      </c>
      <c r="F9" s="52">
        <f t="shared" si="4"/>
        <v>0.31604361629627192</v>
      </c>
      <c r="H9" s="19">
        <v>826.95299999999997</v>
      </c>
      <c r="I9" s="140">
        <v>924.61700000000008</v>
      </c>
      <c r="J9" s="247">
        <f t="shared" si="5"/>
        <v>7.7344318409583251E-2</v>
      </c>
      <c r="K9" s="215">
        <f t="shared" si="6"/>
        <v>9.3041207158788497E-2</v>
      </c>
      <c r="L9" s="52">
        <f t="shared" si="7"/>
        <v>0.11810102871626332</v>
      </c>
      <c r="N9" s="27">
        <f t="shared" si="1"/>
        <v>6.8728328983893228</v>
      </c>
      <c r="O9" s="152">
        <f t="shared" si="2"/>
        <v>5.8391085513643919</v>
      </c>
      <c r="P9" s="52">
        <f t="shared" si="8"/>
        <v>-0.15040731563067516</v>
      </c>
    </row>
    <row r="10" spans="1:16" ht="20.100000000000001" customHeight="1" x14ac:dyDescent="0.25">
      <c r="A10" s="8" t="s">
        <v>168</v>
      </c>
      <c r="B10" s="19">
        <v>1228.4099999999999</v>
      </c>
      <c r="C10" s="140">
        <v>1032.46</v>
      </c>
      <c r="D10" s="247">
        <f t="shared" si="3"/>
        <v>8.7070763202624302E-2</v>
      </c>
      <c r="E10" s="215">
        <f t="shared" si="0"/>
        <v>6.884016660965879E-2</v>
      </c>
      <c r="F10" s="52">
        <f t="shared" si="4"/>
        <v>-0.15951514559471172</v>
      </c>
      <c r="H10" s="19">
        <v>1321.5140000000001</v>
      </c>
      <c r="I10" s="140">
        <v>840.601</v>
      </c>
      <c r="J10" s="247">
        <f t="shared" si="5"/>
        <v>0.12360025249164343</v>
      </c>
      <c r="K10" s="215">
        <f t="shared" si="6"/>
        <v>8.4586949816934764E-2</v>
      </c>
      <c r="L10" s="52">
        <f t="shared" si="7"/>
        <v>-0.36391063583132688</v>
      </c>
      <c r="N10" s="27">
        <f t="shared" si="1"/>
        <v>10.75792284335035</v>
      </c>
      <c r="O10" s="152">
        <f t="shared" si="2"/>
        <v>8.1417294616740605</v>
      </c>
      <c r="P10" s="52">
        <f t="shared" si="8"/>
        <v>-0.24318759483327229</v>
      </c>
    </row>
    <row r="11" spans="1:16" ht="20.100000000000001" customHeight="1" x14ac:dyDescent="0.25">
      <c r="A11" s="8" t="s">
        <v>172</v>
      </c>
      <c r="B11" s="19">
        <v>1553.75</v>
      </c>
      <c r="C11" s="140">
        <v>1167.18</v>
      </c>
      <c r="D11" s="247">
        <f t="shared" si="3"/>
        <v>0.11013114377616393</v>
      </c>
      <c r="E11" s="215">
        <f t="shared" si="0"/>
        <v>7.782273953805624E-2</v>
      </c>
      <c r="F11" s="52">
        <f t="shared" si="4"/>
        <v>-0.24879806918744968</v>
      </c>
      <c r="H11" s="19">
        <v>748.327</v>
      </c>
      <c r="I11" s="140">
        <v>582.76099999999997</v>
      </c>
      <c r="J11" s="247">
        <f t="shared" si="5"/>
        <v>6.9990485266379354E-2</v>
      </c>
      <c r="K11" s="215">
        <f t="shared" si="6"/>
        <v>5.8641347633736712E-2</v>
      </c>
      <c r="L11" s="52">
        <f t="shared" si="7"/>
        <v>-0.2212481976462162</v>
      </c>
      <c r="N11" s="27">
        <f t="shared" si="1"/>
        <v>4.8162638777152047</v>
      </c>
      <c r="O11" s="152">
        <f t="shared" si="2"/>
        <v>4.9928974108535096</v>
      </c>
      <c r="P11" s="52">
        <f t="shared" si="8"/>
        <v>3.6674388618029449E-2</v>
      </c>
    </row>
    <row r="12" spans="1:16" ht="20.100000000000001" customHeight="1" x14ac:dyDescent="0.25">
      <c r="A12" s="8" t="s">
        <v>173</v>
      </c>
      <c r="B12" s="19">
        <v>783.96999999999991</v>
      </c>
      <c r="C12" s="140">
        <v>792.7</v>
      </c>
      <c r="D12" s="247">
        <f t="shared" si="3"/>
        <v>5.5568471624263378E-2</v>
      </c>
      <c r="E12" s="215">
        <f t="shared" si="0"/>
        <v>5.2853960513217488E-2</v>
      </c>
      <c r="F12" s="52">
        <f t="shared" si="4"/>
        <v>1.1135630189930907E-2</v>
      </c>
      <c r="H12" s="19">
        <v>523.74699999999996</v>
      </c>
      <c r="I12" s="140">
        <v>548.04399999999998</v>
      </c>
      <c r="J12" s="247">
        <f t="shared" si="5"/>
        <v>4.8985679638460705E-2</v>
      </c>
      <c r="K12" s="215">
        <f t="shared" si="6"/>
        <v>5.5147888624296419E-2</v>
      </c>
      <c r="L12" s="52">
        <f t="shared" si="7"/>
        <v>4.6390719183117095E-2</v>
      </c>
      <c r="N12" s="27">
        <f t="shared" si="1"/>
        <v>6.6807020676811613</v>
      </c>
      <c r="O12" s="152">
        <f t="shared" si="2"/>
        <v>6.9136369370505859</v>
      </c>
      <c r="P12" s="52">
        <f t="shared" si="8"/>
        <v>3.4866824924925169E-2</v>
      </c>
    </row>
    <row r="13" spans="1:16" ht="20.100000000000001" customHeight="1" x14ac:dyDescent="0.25">
      <c r="A13" s="8" t="s">
        <v>180</v>
      </c>
      <c r="B13" s="19">
        <v>178.18</v>
      </c>
      <c r="C13" s="140">
        <v>156.72999999999999</v>
      </c>
      <c r="D13" s="247">
        <f t="shared" si="3"/>
        <v>1.2629552500747796E-2</v>
      </c>
      <c r="E13" s="215">
        <f t="shared" si="0"/>
        <v>1.0450108781678536E-2</v>
      </c>
      <c r="F13" s="52">
        <f t="shared" si="4"/>
        <v>-0.12038388146817834</v>
      </c>
      <c r="H13" s="19">
        <v>417.93999999999994</v>
      </c>
      <c r="I13" s="140">
        <v>387.74</v>
      </c>
      <c r="J13" s="247">
        <f t="shared" si="5"/>
        <v>3.9089627144591313E-2</v>
      </c>
      <c r="K13" s="215">
        <f t="shared" si="6"/>
        <v>3.9017017493457998E-2</v>
      </c>
      <c r="L13" s="52">
        <f t="shared" si="7"/>
        <v>-7.2259175958271374E-2</v>
      </c>
      <c r="N13" s="27">
        <f t="shared" si="1"/>
        <v>23.456055674037486</v>
      </c>
      <c r="O13" s="152">
        <f t="shared" si="2"/>
        <v>24.739360683978816</v>
      </c>
      <c r="P13" s="52">
        <f t="shared" si="8"/>
        <v>5.4711031887674358E-2</v>
      </c>
    </row>
    <row r="14" spans="1:16" ht="20.100000000000001" customHeight="1" x14ac:dyDescent="0.25">
      <c r="A14" s="8" t="s">
        <v>179</v>
      </c>
      <c r="B14" s="19">
        <v>376.47999999999996</v>
      </c>
      <c r="C14" s="140">
        <v>639.92000000000007</v>
      </c>
      <c r="D14" s="247">
        <f t="shared" si="3"/>
        <v>2.6685228002477999E-2</v>
      </c>
      <c r="E14" s="215">
        <f t="shared" si="0"/>
        <v>4.26672214098879E-2</v>
      </c>
      <c r="F14" s="52">
        <f t="shared" si="4"/>
        <v>0.69974500637484105</v>
      </c>
      <c r="H14" s="19">
        <v>219.47199999999998</v>
      </c>
      <c r="I14" s="140">
        <v>387.14499999999998</v>
      </c>
      <c r="J14" s="247">
        <f t="shared" si="5"/>
        <v>2.0527058067372695E-2</v>
      </c>
      <c r="K14" s="215">
        <f t="shared" si="6"/>
        <v>3.8957144574985288E-2</v>
      </c>
      <c r="L14" s="52">
        <f t="shared" si="7"/>
        <v>0.7639835605453088</v>
      </c>
      <c r="N14" s="27">
        <f t="shared" si="1"/>
        <v>5.8295792605184875</v>
      </c>
      <c r="O14" s="152">
        <f t="shared" si="2"/>
        <v>6.0498968621077616</v>
      </c>
      <c r="P14" s="52">
        <f t="shared" si="8"/>
        <v>3.7793053622480262E-2</v>
      </c>
    </row>
    <row r="15" spans="1:16" ht="20.100000000000001" customHeight="1" x14ac:dyDescent="0.25">
      <c r="A15" s="8" t="s">
        <v>175</v>
      </c>
      <c r="B15" s="19">
        <v>113.4</v>
      </c>
      <c r="C15" s="140">
        <v>485.83</v>
      </c>
      <c r="D15" s="247">
        <f t="shared" si="3"/>
        <v>8.0378900751195432E-3</v>
      </c>
      <c r="E15" s="215">
        <f t="shared" si="0"/>
        <v>3.2393136919561562E-2</v>
      </c>
      <c r="F15" s="52">
        <f t="shared" si="4"/>
        <v>3.2842151675485001</v>
      </c>
      <c r="H15" s="19">
        <v>72.186000000000007</v>
      </c>
      <c r="I15" s="140">
        <v>300.99299999999994</v>
      </c>
      <c r="J15" s="247">
        <f t="shared" si="5"/>
        <v>6.7515045821397064E-3</v>
      </c>
      <c r="K15" s="215">
        <f t="shared" si="6"/>
        <v>3.0287948487152216E-2</v>
      </c>
      <c r="L15" s="52">
        <f t="shared" si="7"/>
        <v>3.1696866428393307</v>
      </c>
      <c r="N15" s="27">
        <f t="shared" si="1"/>
        <v>6.3656084656084655</v>
      </c>
      <c r="O15" s="152">
        <f t="shared" si="2"/>
        <v>6.1954387337134378</v>
      </c>
      <c r="P15" s="52">
        <f t="shared" si="8"/>
        <v>-2.6732673367268089E-2</v>
      </c>
    </row>
    <row r="16" spans="1:16" ht="20.100000000000001" customHeight="1" x14ac:dyDescent="0.25">
      <c r="A16" s="8" t="s">
        <v>174</v>
      </c>
      <c r="B16" s="19">
        <v>232.02999999999997</v>
      </c>
      <c r="C16" s="140">
        <v>450.45</v>
      </c>
      <c r="D16" s="247">
        <f t="shared" si="3"/>
        <v>1.6446487073456677E-2</v>
      </c>
      <c r="E16" s="215">
        <f t="shared" si="0"/>
        <v>3.0034144711970245E-2</v>
      </c>
      <c r="F16" s="52">
        <f t="shared" si="4"/>
        <v>0.94134379175106686</v>
      </c>
      <c r="H16" s="19">
        <v>165.28900000000002</v>
      </c>
      <c r="I16" s="140">
        <v>292.93400000000003</v>
      </c>
      <c r="J16" s="247">
        <f t="shared" si="5"/>
        <v>1.5459361107102346E-2</v>
      </c>
      <c r="K16" s="215">
        <f t="shared" si="6"/>
        <v>2.9476997478796681E-2</v>
      </c>
      <c r="L16" s="52">
        <f t="shared" si="7"/>
        <v>0.77225344699284282</v>
      </c>
      <c r="N16" s="27">
        <f t="shared" si="1"/>
        <v>7.1236047062879813</v>
      </c>
      <c r="O16" s="152">
        <f t="shared" si="2"/>
        <v>6.5031413031413043</v>
      </c>
      <c r="P16" s="52">
        <f t="shared" si="8"/>
        <v>-8.7099639680876167E-2</v>
      </c>
    </row>
    <row r="17" spans="1:16" ht="20.100000000000001" customHeight="1" x14ac:dyDescent="0.25">
      <c r="A17" s="8" t="s">
        <v>187</v>
      </c>
      <c r="B17" s="19">
        <v>244.95000000000002</v>
      </c>
      <c r="C17" s="140">
        <v>588.79999999999995</v>
      </c>
      <c r="D17" s="247">
        <f t="shared" si="3"/>
        <v>1.7362267847447373E-2</v>
      </c>
      <c r="E17" s="215">
        <f t="shared" si="0"/>
        <v>3.925875104097698E-2</v>
      </c>
      <c r="F17" s="52">
        <f t="shared" si="4"/>
        <v>1.4037558685446005</v>
      </c>
      <c r="H17" s="19">
        <v>153.76000000000002</v>
      </c>
      <c r="I17" s="140">
        <v>253.59599999999998</v>
      </c>
      <c r="J17" s="247">
        <f t="shared" si="5"/>
        <v>1.4381062041805909E-2</v>
      </c>
      <c r="K17" s="215">
        <f t="shared" si="6"/>
        <v>2.5518542240343976E-2</v>
      </c>
      <c r="L17" s="52">
        <f t="shared" si="7"/>
        <v>0.64929760665972913</v>
      </c>
      <c r="N17" s="27">
        <f t="shared" si="1"/>
        <v>6.2771994284547876</v>
      </c>
      <c r="O17" s="152">
        <f t="shared" si="2"/>
        <v>4.3069972826086955</v>
      </c>
      <c r="P17" s="52">
        <f t="shared" si="8"/>
        <v>-0.31386642535444864</v>
      </c>
    </row>
    <row r="18" spans="1:16" ht="20.100000000000001" customHeight="1" x14ac:dyDescent="0.25">
      <c r="A18" s="8" t="s">
        <v>170</v>
      </c>
      <c r="B18" s="19">
        <v>116.25999999999999</v>
      </c>
      <c r="C18" s="140">
        <v>285.41999999999996</v>
      </c>
      <c r="D18" s="247">
        <f t="shared" si="3"/>
        <v>8.2406093486190289E-3</v>
      </c>
      <c r="E18" s="215">
        <f t="shared" si="0"/>
        <v>1.9030626226419239E-2</v>
      </c>
      <c r="F18" s="52">
        <f t="shared" si="4"/>
        <v>1.4550146223980731</v>
      </c>
      <c r="H18" s="19">
        <v>113.69200000000001</v>
      </c>
      <c r="I18" s="140">
        <v>229.44299999999998</v>
      </c>
      <c r="J18" s="247">
        <f t="shared" si="5"/>
        <v>1.0633530864054353E-2</v>
      </c>
      <c r="K18" s="215">
        <f t="shared" si="6"/>
        <v>2.3088104257367004E-2</v>
      </c>
      <c r="L18" s="52">
        <f t="shared" ref="L18:L19" si="9">(I18-H18)/H18</f>
        <v>1.0181103331808743</v>
      </c>
      <c r="N18" s="27">
        <f t="shared" ref="N18:N19" si="10">(H18/B18)*10</f>
        <v>9.7791157749870994</v>
      </c>
      <c r="O18" s="152">
        <f t="shared" ref="O18:O19" si="11">(I18/C18)*10</f>
        <v>8.0387849484969518</v>
      </c>
      <c r="P18" s="52">
        <f t="shared" ref="P18:P19" si="12">(O18-N18)/N18</f>
        <v>-0.17796402727346208</v>
      </c>
    </row>
    <row r="19" spans="1:16" ht="20.100000000000001" customHeight="1" x14ac:dyDescent="0.25">
      <c r="A19" s="8" t="s">
        <v>176</v>
      </c>
      <c r="B19" s="19">
        <v>178.70000000000002</v>
      </c>
      <c r="C19" s="140">
        <v>263.72999999999996</v>
      </c>
      <c r="D19" s="247">
        <f t="shared" si="3"/>
        <v>1.2666410550474978E-2</v>
      </c>
      <c r="E19" s="215">
        <f t="shared" si="0"/>
        <v>1.7584426650877817E-2</v>
      </c>
      <c r="F19" s="52">
        <f t="shared" si="4"/>
        <v>0.47582540570788995</v>
      </c>
      <c r="H19" s="19">
        <v>140.13399999999999</v>
      </c>
      <c r="I19" s="140">
        <v>203.81699999999998</v>
      </c>
      <c r="J19" s="247">
        <f t="shared" si="5"/>
        <v>1.3106632077044933E-2</v>
      </c>
      <c r="K19" s="215">
        <f t="shared" si="6"/>
        <v>2.0509443066137431E-2</v>
      </c>
      <c r="L19" s="52">
        <f t="shared" si="9"/>
        <v>0.45444360397904859</v>
      </c>
      <c r="N19" s="27">
        <f t="shared" si="10"/>
        <v>7.8418578623391149</v>
      </c>
      <c r="O19" s="152">
        <f t="shared" si="11"/>
        <v>7.7282447958139011</v>
      </c>
      <c r="P19" s="52">
        <f t="shared" si="12"/>
        <v>-1.4488029306275208E-2</v>
      </c>
    </row>
    <row r="20" spans="1:16" ht="20.100000000000001" customHeight="1" x14ac:dyDescent="0.25">
      <c r="A20" s="8" t="s">
        <v>208</v>
      </c>
      <c r="B20" s="19">
        <v>135.59</v>
      </c>
      <c r="C20" s="140">
        <v>204.32000000000005</v>
      </c>
      <c r="D20" s="247">
        <f t="shared" si="3"/>
        <v>9.6107364663620704E-3</v>
      </c>
      <c r="E20" s="215">
        <f t="shared" si="0"/>
        <v>1.3623213336773809E-2</v>
      </c>
      <c r="F20" s="52">
        <f t="shared" si="4"/>
        <v>0.50689578877498376</v>
      </c>
      <c r="H20" s="19">
        <v>177.36</v>
      </c>
      <c r="I20" s="140">
        <v>172.88900000000001</v>
      </c>
      <c r="J20" s="247">
        <f t="shared" si="5"/>
        <v>1.6588353041979031E-2</v>
      </c>
      <c r="K20" s="215">
        <f t="shared" si="6"/>
        <v>1.7397258826601484E-2</v>
      </c>
      <c r="L20" s="52">
        <f t="shared" si="7"/>
        <v>-2.5208615245827713E-2</v>
      </c>
      <c r="N20" s="27">
        <f t="shared" ref="N20" si="13">(H20/B20)*10</f>
        <v>13.080610664503283</v>
      </c>
      <c r="O20" s="152">
        <f t="shared" ref="O20" si="14">(I20/C20)*10</f>
        <v>8.4616777603758795</v>
      </c>
      <c r="P20" s="52">
        <f t="shared" ref="P20" si="15">(O20-N20)/N20</f>
        <v>-0.35311294117649672</v>
      </c>
    </row>
    <row r="21" spans="1:16" ht="20.100000000000001" customHeight="1" x14ac:dyDescent="0.25">
      <c r="A21" s="8" t="s">
        <v>178</v>
      </c>
      <c r="B21" s="19">
        <v>449.78</v>
      </c>
      <c r="C21" s="140">
        <v>304.74</v>
      </c>
      <c r="D21" s="247">
        <f t="shared" si="3"/>
        <v>3.1880795396713117E-2</v>
      </c>
      <c r="E21" s="215">
        <f t="shared" si="0"/>
        <v>2.0318803994951302E-2</v>
      </c>
      <c r="F21" s="52">
        <f t="shared" si="4"/>
        <v>-0.32246876250611406</v>
      </c>
      <c r="H21" s="19">
        <v>195.83500000000001</v>
      </c>
      <c r="I21" s="140">
        <v>154.93200000000002</v>
      </c>
      <c r="J21" s="247">
        <f t="shared" si="5"/>
        <v>1.8316306483851845E-2</v>
      </c>
      <c r="K21" s="215">
        <f t="shared" si="6"/>
        <v>1.5590304209770554E-2</v>
      </c>
      <c r="L21" s="52">
        <f t="shared" si="7"/>
        <v>-0.20886460540761351</v>
      </c>
      <c r="N21" s="27">
        <f t="shared" ref="N21:N27" si="16">(H21/B21)*10</f>
        <v>4.3540175196762867</v>
      </c>
      <c r="O21" s="152">
        <f t="shared" ref="O21:O27" si="17">(I21/C21)*10</f>
        <v>5.0840716676511128</v>
      </c>
      <c r="P21" s="52">
        <f t="shared" ref="P21:P27" si="18">(O21-N21)/N21</f>
        <v>0.16767368176072575</v>
      </c>
    </row>
    <row r="22" spans="1:16" ht="20.100000000000001" customHeight="1" x14ac:dyDescent="0.25">
      <c r="A22" s="8" t="s">
        <v>165</v>
      </c>
      <c r="B22" s="19">
        <v>265.61</v>
      </c>
      <c r="C22" s="140">
        <v>226.49</v>
      </c>
      <c r="D22" s="247">
        <f t="shared" si="3"/>
        <v>1.8826666515454161E-2</v>
      </c>
      <c r="E22" s="215">
        <f t="shared" si="0"/>
        <v>1.5101417328924723E-2</v>
      </c>
      <c r="F22" s="52">
        <f t="shared" si="4"/>
        <v>-0.14728361130981515</v>
      </c>
      <c r="H22" s="19">
        <v>130.18699999999998</v>
      </c>
      <c r="I22" s="140">
        <v>125.27700000000002</v>
      </c>
      <c r="J22" s="247">
        <f t="shared" si="5"/>
        <v>1.2176296332183829E-2</v>
      </c>
      <c r="K22" s="215">
        <f t="shared" si="6"/>
        <v>1.2606217827740077E-2</v>
      </c>
      <c r="L22" s="52">
        <f t="shared" si="7"/>
        <v>-3.7714979222195522E-2</v>
      </c>
      <c r="N22" s="27">
        <f t="shared" si="16"/>
        <v>4.9014344339445044</v>
      </c>
      <c r="O22" s="152">
        <f t="shared" si="17"/>
        <v>5.5312375822332118</v>
      </c>
      <c r="P22" s="52">
        <f t="shared" si="18"/>
        <v>0.12849363931649366</v>
      </c>
    </row>
    <row r="23" spans="1:16" ht="20.100000000000001" customHeight="1" x14ac:dyDescent="0.25">
      <c r="A23" s="8" t="s">
        <v>177</v>
      </c>
      <c r="B23" s="19">
        <v>72.36</v>
      </c>
      <c r="C23" s="140">
        <v>86.199999999999989</v>
      </c>
      <c r="D23" s="247">
        <f t="shared" si="3"/>
        <v>5.1289393812667559E-3</v>
      </c>
      <c r="E23" s="215">
        <f t="shared" si="0"/>
        <v>5.7474598161212902E-3</v>
      </c>
      <c r="F23" s="52">
        <f t="shared" si="4"/>
        <v>0.19126589275842992</v>
      </c>
      <c r="H23" s="19">
        <v>106.041</v>
      </c>
      <c r="I23" s="140">
        <v>106.76900000000001</v>
      </c>
      <c r="J23" s="247">
        <f t="shared" si="5"/>
        <v>9.9179383453117855E-3</v>
      </c>
      <c r="K23" s="215">
        <f t="shared" si="6"/>
        <v>1.0743817869600807E-2</v>
      </c>
      <c r="L23" s="52">
        <f t="shared" si="7"/>
        <v>6.8652690940297495E-3</v>
      </c>
      <c r="N23" s="27">
        <f t="shared" si="16"/>
        <v>14.654643449419568</v>
      </c>
      <c r="O23" s="152">
        <f t="shared" si="17"/>
        <v>12.386194895591649</v>
      </c>
      <c r="P23" s="52">
        <f t="shared" si="18"/>
        <v>-0.15479384139624133</v>
      </c>
    </row>
    <row r="24" spans="1:16" ht="20.100000000000001" customHeight="1" x14ac:dyDescent="0.25">
      <c r="A24" s="8" t="s">
        <v>191</v>
      </c>
      <c r="B24" s="19">
        <v>168.34</v>
      </c>
      <c r="C24" s="140">
        <v>178.52</v>
      </c>
      <c r="D24" s="247">
        <f t="shared" si="3"/>
        <v>1.1932084790525783E-2</v>
      </c>
      <c r="E24" s="215">
        <f t="shared" si="0"/>
        <v>1.1902975944013607E-2</v>
      </c>
      <c r="F24" s="52">
        <f t="shared" si="4"/>
        <v>6.0472852560294679E-2</v>
      </c>
      <c r="H24" s="19">
        <v>83.544000000000025</v>
      </c>
      <c r="I24" s="140">
        <v>90.630999999999986</v>
      </c>
      <c r="J24" s="247">
        <f t="shared" si="5"/>
        <v>7.8138101406128573E-3</v>
      </c>
      <c r="K24" s="215">
        <f t="shared" si="6"/>
        <v>9.1199033178150073E-3</v>
      </c>
      <c r="L24" s="52">
        <f t="shared" si="7"/>
        <v>8.4829550895336087E-2</v>
      </c>
      <c r="N24" s="27">
        <f t="shared" si="16"/>
        <v>4.9628133539265784</v>
      </c>
      <c r="O24" s="152">
        <f t="shared" si="17"/>
        <v>5.0767981178579422</v>
      </c>
      <c r="P24" s="52">
        <f t="shared" si="18"/>
        <v>2.2967771665476609E-2</v>
      </c>
    </row>
    <row r="25" spans="1:16" ht="20.100000000000001" customHeight="1" x14ac:dyDescent="0.25">
      <c r="A25" s="8" t="s">
        <v>206</v>
      </c>
      <c r="B25" s="19">
        <v>12.959999999999999</v>
      </c>
      <c r="C25" s="140">
        <v>21.029999999999998</v>
      </c>
      <c r="D25" s="247">
        <f t="shared" si="3"/>
        <v>9.1861600858509046E-4</v>
      </c>
      <c r="E25" s="215">
        <f t="shared" si="0"/>
        <v>1.4021935027033728E-3</v>
      </c>
      <c r="F25" s="52">
        <f t="shared" si="4"/>
        <v>0.62268518518518512</v>
      </c>
      <c r="H25" s="19">
        <v>10.695999999999998</v>
      </c>
      <c r="I25" s="140">
        <v>89.147999999999996</v>
      </c>
      <c r="J25" s="247">
        <f t="shared" si="5"/>
        <v>1.0003891753326999E-3</v>
      </c>
      <c r="K25" s="215">
        <f t="shared" si="6"/>
        <v>8.9706738420250506E-3</v>
      </c>
      <c r="L25" s="52">
        <f t="shared" si="7"/>
        <v>7.334704562453255</v>
      </c>
      <c r="N25" s="27">
        <f t="shared" si="16"/>
        <v>8.2530864197530853</v>
      </c>
      <c r="O25" s="152">
        <f t="shared" si="17"/>
        <v>42.390870185449359</v>
      </c>
      <c r="P25" s="52">
        <f t="shared" si="18"/>
        <v>4.136365721797155</v>
      </c>
    </row>
    <row r="26" spans="1:16" ht="20.100000000000001" customHeight="1" x14ac:dyDescent="0.25">
      <c r="A26" s="8" t="s">
        <v>182</v>
      </c>
      <c r="B26" s="19">
        <v>108.46</v>
      </c>
      <c r="C26" s="140">
        <v>97.84</v>
      </c>
      <c r="D26" s="247">
        <f t="shared" si="3"/>
        <v>7.6877386027113361E-3</v>
      </c>
      <c r="E26" s="215">
        <f t="shared" si="0"/>
        <v>6.5235669189014746E-3</v>
      </c>
      <c r="F26" s="52">
        <f t="shared" si="4"/>
        <v>-9.7916282500460916E-2</v>
      </c>
      <c r="H26" s="19">
        <v>202.24499999999998</v>
      </c>
      <c r="I26" s="140">
        <v>85.665000000000006</v>
      </c>
      <c r="J26" s="247">
        <f t="shared" si="5"/>
        <v>1.8915829166525983E-2</v>
      </c>
      <c r="K26" s="215">
        <f t="shared" si="6"/>
        <v>8.6201908587638099E-3</v>
      </c>
      <c r="L26" s="52">
        <f t="shared" si="7"/>
        <v>-0.57642957798709482</v>
      </c>
      <c r="N26" s="27">
        <f t="shared" si="16"/>
        <v>18.646966623640051</v>
      </c>
      <c r="O26" s="152">
        <f t="shared" si="17"/>
        <v>8.7556214227309894</v>
      </c>
      <c r="P26" s="52">
        <f t="shared" si="18"/>
        <v>-0.53045331182011757</v>
      </c>
    </row>
    <row r="27" spans="1:16" ht="20.100000000000001" customHeight="1" x14ac:dyDescent="0.25">
      <c r="A27" s="8" t="s">
        <v>200</v>
      </c>
      <c r="B27" s="19">
        <v>123.29999999999998</v>
      </c>
      <c r="C27" s="140">
        <v>131.26</v>
      </c>
      <c r="D27" s="247">
        <f t="shared" si="3"/>
        <v>8.7396106372331517E-3</v>
      </c>
      <c r="E27" s="215">
        <f t="shared" si="0"/>
        <v>8.7518744253373606E-3</v>
      </c>
      <c r="F27" s="52">
        <f t="shared" si="4"/>
        <v>6.4557988645579961E-2</v>
      </c>
      <c r="H27" s="19">
        <v>90.914999999999992</v>
      </c>
      <c r="I27" s="140">
        <v>83.737999999999985</v>
      </c>
      <c r="J27" s="247">
        <f t="shared" si="5"/>
        <v>8.5032144610482831E-3</v>
      </c>
      <c r="K27" s="215">
        <f t="shared" si="6"/>
        <v>8.4262831043152246E-3</v>
      </c>
      <c r="L27" s="52">
        <f t="shared" si="7"/>
        <v>-7.8941868778529475E-2</v>
      </c>
      <c r="N27" s="27">
        <f t="shared" si="16"/>
        <v>7.3734793187347938</v>
      </c>
      <c r="O27" s="152">
        <f t="shared" si="17"/>
        <v>6.3795520341307324</v>
      </c>
      <c r="P27" s="52">
        <f t="shared" si="18"/>
        <v>-0.13479759576712397</v>
      </c>
    </row>
    <row r="28" spans="1:16" ht="20.100000000000001" customHeight="1" x14ac:dyDescent="0.25">
      <c r="A28" s="8" t="s">
        <v>171</v>
      </c>
      <c r="B28" s="19">
        <v>81.87</v>
      </c>
      <c r="C28" s="140">
        <v>121.69000000000001</v>
      </c>
      <c r="D28" s="247">
        <f t="shared" si="3"/>
        <v>5.8030164060849819E-3</v>
      </c>
      <c r="E28" s="215">
        <f t="shared" si="0"/>
        <v>8.1137863691856139E-3</v>
      </c>
      <c r="F28" s="52">
        <f t="shared" si="4"/>
        <v>0.48638084768535489</v>
      </c>
      <c r="H28" s="19">
        <v>71.196000000000012</v>
      </c>
      <c r="I28" s="140">
        <v>76.420999999999992</v>
      </c>
      <c r="J28" s="247">
        <f t="shared" si="5"/>
        <v>6.6589105952680376E-3</v>
      </c>
      <c r="K28" s="215">
        <f t="shared" si="6"/>
        <v>7.6899971472315296E-3</v>
      </c>
      <c r="L28" s="52">
        <f t="shared" si="7"/>
        <v>7.3388954435642154E-2</v>
      </c>
      <c r="N28" s="27">
        <f t="shared" ref="N28:N29" si="19">(H28/B28)*10</f>
        <v>8.69622572370832</v>
      </c>
      <c r="O28" s="152">
        <f t="shared" ref="O28:O29" si="20">(I28/C28)*10</f>
        <v>6.2799737036732672</v>
      </c>
      <c r="P28" s="52">
        <f t="shared" ref="P28:P29" si="21">(O28-N28)/N28</f>
        <v>-0.2778506557675568</v>
      </c>
    </row>
    <row r="29" spans="1:16" ht="20.100000000000001" customHeight="1" x14ac:dyDescent="0.25">
      <c r="A29" s="8" t="s">
        <v>193</v>
      </c>
      <c r="B29" s="19">
        <v>37.18</v>
      </c>
      <c r="C29" s="140">
        <v>107.92000000000002</v>
      </c>
      <c r="D29" s="247">
        <f t="shared" si="3"/>
        <v>2.6353505554933387E-3</v>
      </c>
      <c r="E29" s="215">
        <f t="shared" si="0"/>
        <v>7.1956596677008097E-3</v>
      </c>
      <c r="F29" s="52">
        <f t="shared" ref="F29:F32" si="22">(C29-B29)/B29</f>
        <v>1.9026358257127491</v>
      </c>
      <c r="H29" s="19">
        <v>32.045999999999999</v>
      </c>
      <c r="I29" s="140">
        <v>68.093000000000004</v>
      </c>
      <c r="J29" s="247">
        <f t="shared" si="5"/>
        <v>2.9972392962520299E-3</v>
      </c>
      <c r="K29" s="215">
        <f t="shared" si="6"/>
        <v>6.8519775421211002E-3</v>
      </c>
      <c r="L29" s="52">
        <f t="shared" ref="L29" si="23">(I29-H29)/H29</f>
        <v>1.1248517755726146</v>
      </c>
      <c r="N29" s="27">
        <f t="shared" si="19"/>
        <v>8.6191500806885415</v>
      </c>
      <c r="O29" s="152">
        <f t="shared" si="20"/>
        <v>6.3095811712379533</v>
      </c>
      <c r="P29" s="52">
        <f t="shared" si="21"/>
        <v>-0.26795784825991659</v>
      </c>
    </row>
    <row r="30" spans="1:16" ht="20.100000000000001" customHeight="1" x14ac:dyDescent="0.25">
      <c r="A30" s="8" t="s">
        <v>183</v>
      </c>
      <c r="B30" s="19">
        <v>107.72999999999999</v>
      </c>
      <c r="C30" s="140">
        <v>58.199999999999989</v>
      </c>
      <c r="D30" s="247">
        <f t="shared" si="3"/>
        <v>7.6359955713635646E-3</v>
      </c>
      <c r="E30" s="215">
        <f t="shared" si="0"/>
        <v>3.8805355139009171E-3</v>
      </c>
      <c r="F30" s="52">
        <f t="shared" si="22"/>
        <v>-0.45976051239209137</v>
      </c>
      <c r="H30" s="19">
        <v>103.453</v>
      </c>
      <c r="I30" s="140">
        <v>62.475000000000001</v>
      </c>
      <c r="J30" s="247">
        <f t="shared" si="5"/>
        <v>9.6758845695300889E-3</v>
      </c>
      <c r="K30" s="215">
        <f t="shared" si="6"/>
        <v>6.2866564396342611E-3</v>
      </c>
      <c r="L30" s="52">
        <f t="shared" ref="L30:L31" si="24">(I30-H30)/H30</f>
        <v>-0.39610257798227216</v>
      </c>
      <c r="N30" s="27">
        <f t="shared" ref="N30:N31" si="25">(H30/B30)*10</f>
        <v>9.6029889538661486</v>
      </c>
      <c r="O30" s="152">
        <f t="shared" ref="O30:O31" si="26">(I30/C30)*10</f>
        <v>10.734536082474229</v>
      </c>
      <c r="P30" s="52">
        <f t="shared" ref="P30:P31" si="27">(O30-N30)/N30</f>
        <v>0.11783280539467048</v>
      </c>
    </row>
    <row r="31" spans="1:16" ht="20.100000000000001" customHeight="1" x14ac:dyDescent="0.25">
      <c r="A31" s="8" t="s">
        <v>186</v>
      </c>
      <c r="B31" s="19">
        <v>24.24</v>
      </c>
      <c r="C31" s="140">
        <v>26.439999999999998</v>
      </c>
      <c r="D31" s="247">
        <f t="shared" si="3"/>
        <v>1.7181521642054471E-3</v>
      </c>
      <c r="E31" s="215">
        <f t="shared" si="0"/>
        <v>1.7629099482395234E-3</v>
      </c>
      <c r="F31" s="52">
        <f t="shared" si="22"/>
        <v>9.0759075907590733E-2</v>
      </c>
      <c r="H31" s="19">
        <v>22.924999999999997</v>
      </c>
      <c r="I31" s="140">
        <v>58.823000000000008</v>
      </c>
      <c r="J31" s="247">
        <f t="shared" si="5"/>
        <v>2.1441587363969848E-3</v>
      </c>
      <c r="K31" s="215">
        <f t="shared" si="6"/>
        <v>5.9191675349916954E-3</v>
      </c>
      <c r="L31" s="52">
        <f t="shared" si="24"/>
        <v>1.5658887677208295</v>
      </c>
      <c r="N31" s="27">
        <f t="shared" si="25"/>
        <v>9.4575082508250823</v>
      </c>
      <c r="O31" s="152">
        <f t="shared" si="26"/>
        <v>22.247730711043875</v>
      </c>
      <c r="P31" s="52">
        <f t="shared" si="27"/>
        <v>1.3523881894687177</v>
      </c>
    </row>
    <row r="32" spans="1:16" ht="20.100000000000001" customHeight="1" thickBot="1" x14ac:dyDescent="0.3">
      <c r="A32" s="8" t="s">
        <v>17</v>
      </c>
      <c r="B32" s="19">
        <f>B33-SUM(B7:B31)</f>
        <v>558.68999999999505</v>
      </c>
      <c r="C32" s="140">
        <f>C33-SUM(C7:C31)</f>
        <v>349.13999999999942</v>
      </c>
      <c r="D32" s="247">
        <f t="shared" si="3"/>
        <v>3.9600430388611087E-2</v>
      </c>
      <c r="E32" s="215">
        <f t="shared" si="0"/>
        <v>2.327921253132928E-2</v>
      </c>
      <c r="F32" s="52">
        <f t="shared" si="22"/>
        <v>-0.37507383343177342</v>
      </c>
      <c r="H32" s="19">
        <f>H33-SUM(H7:H31)</f>
        <v>582.87799999999697</v>
      </c>
      <c r="I32" s="140">
        <f>I33-SUM(I7:I31)</f>
        <v>333.53200000000106</v>
      </c>
      <c r="J32" s="247">
        <f t="shared" si="5"/>
        <v>5.4516159474529785E-2</v>
      </c>
      <c r="K32" s="215">
        <f t="shared" si="6"/>
        <v>3.35622424269564E-2</v>
      </c>
      <c r="L32" s="52">
        <f t="shared" si="7"/>
        <v>-0.42778420183983135</v>
      </c>
      <c r="N32" s="27">
        <f t="shared" si="1"/>
        <v>10.432941344931931</v>
      </c>
      <c r="O32" s="152">
        <f t="shared" si="2"/>
        <v>9.5529586985164006</v>
      </c>
      <c r="P32" s="52">
        <f t="shared" si="8"/>
        <v>-8.4346553605710153E-2</v>
      </c>
    </row>
    <row r="33" spans="1:16" ht="26.25" customHeight="1" thickBot="1" x14ac:dyDescent="0.3">
      <c r="A33" s="12" t="s">
        <v>18</v>
      </c>
      <c r="B33" s="17">
        <v>14108.179999999997</v>
      </c>
      <c r="C33" s="145">
        <v>14997.930000000002</v>
      </c>
      <c r="D33" s="243">
        <f>SUM(D7:D32)</f>
        <v>0.99999999999999978</v>
      </c>
      <c r="E33" s="244">
        <f>SUM(E7:E32)</f>
        <v>0.99999999999999944</v>
      </c>
      <c r="F33" s="57">
        <f>(C33-B33)/B33</f>
        <v>6.3066249509150407E-2</v>
      </c>
      <c r="G33" s="1"/>
      <c r="H33" s="17">
        <v>10691.838999999998</v>
      </c>
      <c r="I33" s="145">
        <v>9937.715000000002</v>
      </c>
      <c r="J33" s="243">
        <f>SUM(J7:J32)</f>
        <v>0.99999999999999978</v>
      </c>
      <c r="K33" s="244">
        <f>SUM(K7:K32)</f>
        <v>1</v>
      </c>
      <c r="L33" s="57">
        <f t="shared" si="7"/>
        <v>-7.0532674500616427E-2</v>
      </c>
      <c r="N33" s="29">
        <f t="shared" si="1"/>
        <v>7.5784679526345711</v>
      </c>
      <c r="O33" s="146">
        <f>(I33/C33)*10</f>
        <v>6.6260577292999763</v>
      </c>
      <c r="P33" s="57">
        <f t="shared" si="8"/>
        <v>-0.12567318741560421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jan-ago</v>
      </c>
      <c r="C37" s="365"/>
      <c r="D37" s="363" t="str">
        <f>B5</f>
        <v>jan-ago</v>
      </c>
      <c r="E37" s="365"/>
      <c r="F37" s="131" t="str">
        <f>F5</f>
        <v>2024/2023</v>
      </c>
      <c r="H37" s="366" t="str">
        <f>B5</f>
        <v>jan-ago</v>
      </c>
      <c r="I37" s="365"/>
      <c r="J37" s="363" t="str">
        <f>B5</f>
        <v>jan-ago</v>
      </c>
      <c r="K37" s="364"/>
      <c r="L37" s="131" t="str">
        <f>L5</f>
        <v>2024/2023</v>
      </c>
      <c r="N37" s="366" t="str">
        <f>B5</f>
        <v>jan-ago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4375.93</v>
      </c>
      <c r="C39" s="147">
        <v>4180.3799999999992</v>
      </c>
      <c r="D39" s="247">
        <f t="shared" ref="D39:D55" si="28">B39/$B$62</f>
        <v>0.52661836045292798</v>
      </c>
      <c r="E39" s="246">
        <f t="shared" ref="E39:E55" si="29">C39/$C$62</f>
        <v>0.50738678292616624</v>
      </c>
      <c r="F39" s="52">
        <f>(C39-B39)/B39</f>
        <v>-4.4687643540916124E-2</v>
      </c>
      <c r="H39" s="39">
        <v>1620.835</v>
      </c>
      <c r="I39" s="147">
        <v>1508.894</v>
      </c>
      <c r="J39" s="247">
        <f t="shared" ref="J39:J61" si="30">H39/$H$62</f>
        <v>0.4003956934677475</v>
      </c>
      <c r="K39" s="246">
        <f t="shared" ref="K39:K61" si="31">I39/$I$62</f>
        <v>0.36518596628968464</v>
      </c>
      <c r="L39" s="52">
        <f>(I39-H39)/H39</f>
        <v>-6.9063785024385593E-2</v>
      </c>
      <c r="N39" s="27">
        <f t="shared" ref="N39:N62" si="32">(H39/B39)*10</f>
        <v>3.7039783543155398</v>
      </c>
      <c r="O39" s="151">
        <f t="shared" ref="O39:O62" si="33">(I39/C39)*10</f>
        <v>3.6094661250891074</v>
      </c>
      <c r="P39" s="61">
        <f t="shared" si="8"/>
        <v>-2.551640970480169E-2</v>
      </c>
    </row>
    <row r="40" spans="1:16" ht="20.100000000000001" customHeight="1" x14ac:dyDescent="0.25">
      <c r="A40" s="38" t="s">
        <v>172</v>
      </c>
      <c r="B40" s="19">
        <v>1553.75</v>
      </c>
      <c r="C40" s="140">
        <v>1167.18</v>
      </c>
      <c r="D40" s="247">
        <f t="shared" si="28"/>
        <v>0.18698500148625247</v>
      </c>
      <c r="E40" s="215">
        <f t="shared" si="29"/>
        <v>0.14166456286169268</v>
      </c>
      <c r="F40" s="52">
        <f t="shared" ref="F40:F62" si="34">(C40-B40)/B40</f>
        <v>-0.24879806918744968</v>
      </c>
      <c r="H40" s="19">
        <v>748.327</v>
      </c>
      <c r="I40" s="140">
        <v>582.76099999999997</v>
      </c>
      <c r="J40" s="247">
        <f t="shared" si="30"/>
        <v>0.18485959897561385</v>
      </c>
      <c r="K40" s="215">
        <f t="shared" si="31"/>
        <v>0.1410411459658153</v>
      </c>
      <c r="L40" s="52">
        <f t="shared" ref="L40:L62" si="35">(I40-H40)/H40</f>
        <v>-0.2212481976462162</v>
      </c>
      <c r="N40" s="27">
        <f t="shared" si="32"/>
        <v>4.8162638777152047</v>
      </c>
      <c r="O40" s="152">
        <f t="shared" si="33"/>
        <v>4.9928974108535096</v>
      </c>
      <c r="P40" s="52">
        <f t="shared" si="8"/>
        <v>3.6674388618029449E-2</v>
      </c>
    </row>
    <row r="41" spans="1:16" ht="20.100000000000001" customHeight="1" x14ac:dyDescent="0.25">
      <c r="A41" s="38" t="s">
        <v>173</v>
      </c>
      <c r="B41" s="19">
        <v>783.96999999999991</v>
      </c>
      <c r="C41" s="140">
        <v>792.7</v>
      </c>
      <c r="D41" s="247">
        <f t="shared" si="28"/>
        <v>9.4346343758762566E-2</v>
      </c>
      <c r="E41" s="215">
        <f t="shared" si="29"/>
        <v>9.6212665553268378E-2</v>
      </c>
      <c r="F41" s="52">
        <f t="shared" si="34"/>
        <v>1.1135630189930907E-2</v>
      </c>
      <c r="H41" s="19">
        <v>523.74699999999996</v>
      </c>
      <c r="I41" s="140">
        <v>548.04399999999998</v>
      </c>
      <c r="J41" s="247">
        <f t="shared" si="30"/>
        <v>0.12938148748432279</v>
      </c>
      <c r="K41" s="215">
        <f t="shared" si="31"/>
        <v>0.13263885846803283</v>
      </c>
      <c r="L41" s="52">
        <f t="shared" si="35"/>
        <v>4.6390719183117095E-2</v>
      </c>
      <c r="N41" s="27">
        <f t="shared" si="32"/>
        <v>6.6807020676811613</v>
      </c>
      <c r="O41" s="152">
        <f t="shared" si="33"/>
        <v>6.9136369370505859</v>
      </c>
      <c r="P41" s="52">
        <f t="shared" si="8"/>
        <v>3.4866824924925169E-2</v>
      </c>
    </row>
    <row r="42" spans="1:16" ht="20.100000000000001" customHeight="1" x14ac:dyDescent="0.25">
      <c r="A42" s="38" t="s">
        <v>179</v>
      </c>
      <c r="B42" s="19">
        <v>376.47999999999996</v>
      </c>
      <c r="C42" s="140">
        <v>639.92000000000007</v>
      </c>
      <c r="D42" s="247">
        <f t="shared" si="28"/>
        <v>4.5307233055217583E-2</v>
      </c>
      <c r="E42" s="215">
        <f t="shared" si="29"/>
        <v>7.7669243018604145E-2</v>
      </c>
      <c r="F42" s="52">
        <f t="shared" si="34"/>
        <v>0.69974500637484105</v>
      </c>
      <c r="H42" s="19">
        <v>219.47199999999998</v>
      </c>
      <c r="I42" s="140">
        <v>387.14499999999998</v>
      </c>
      <c r="J42" s="247">
        <f t="shared" si="30"/>
        <v>5.4216279656321267E-2</v>
      </c>
      <c r="K42" s="215">
        <f t="shared" si="31"/>
        <v>9.3697715624304928E-2</v>
      </c>
      <c r="L42" s="52">
        <f t="shared" si="35"/>
        <v>0.7639835605453088</v>
      </c>
      <c r="N42" s="27">
        <f t="shared" si="32"/>
        <v>5.8295792605184875</v>
      </c>
      <c r="O42" s="152">
        <f t="shared" si="33"/>
        <v>6.0498968621077616</v>
      </c>
      <c r="P42" s="52">
        <f t="shared" si="8"/>
        <v>3.7793053622480262E-2</v>
      </c>
    </row>
    <row r="43" spans="1:16" ht="20.100000000000001" customHeight="1" x14ac:dyDescent="0.25">
      <c r="A43" s="38" t="s">
        <v>174</v>
      </c>
      <c r="B43" s="19">
        <v>232.02999999999997</v>
      </c>
      <c r="C43" s="140">
        <v>450.45</v>
      </c>
      <c r="D43" s="247">
        <f t="shared" si="28"/>
        <v>2.7923494703044349E-2</v>
      </c>
      <c r="E43" s="215">
        <f t="shared" si="29"/>
        <v>5.4672631762923855E-2</v>
      </c>
      <c r="F43" s="52">
        <f t="shared" si="34"/>
        <v>0.94134379175106686</v>
      </c>
      <c r="H43" s="19">
        <v>165.28900000000002</v>
      </c>
      <c r="I43" s="140">
        <v>292.93400000000003</v>
      </c>
      <c r="J43" s="247">
        <f t="shared" si="30"/>
        <v>4.083142564023514E-2</v>
      </c>
      <c r="K43" s="215">
        <f t="shared" si="31"/>
        <v>7.0896554595022906E-2</v>
      </c>
      <c r="L43" s="52">
        <f t="shared" si="35"/>
        <v>0.77225344699284282</v>
      </c>
      <c r="N43" s="27">
        <f t="shared" si="32"/>
        <v>7.1236047062879813</v>
      </c>
      <c r="O43" s="152">
        <f t="shared" si="33"/>
        <v>6.5031413031413043</v>
      </c>
      <c r="P43" s="52">
        <f t="shared" si="8"/>
        <v>-8.7099639680876167E-2</v>
      </c>
    </row>
    <row r="44" spans="1:16" ht="20.100000000000001" customHeight="1" x14ac:dyDescent="0.25">
      <c r="A44" s="38" t="s">
        <v>176</v>
      </c>
      <c r="B44" s="19">
        <v>178.70000000000002</v>
      </c>
      <c r="C44" s="140">
        <v>263.72999999999996</v>
      </c>
      <c r="D44" s="247">
        <f t="shared" si="28"/>
        <v>2.1505531627091436E-2</v>
      </c>
      <c r="E44" s="215">
        <f t="shared" si="29"/>
        <v>3.2009797257932966E-2</v>
      </c>
      <c r="F44" s="52">
        <f t="shared" si="34"/>
        <v>0.47582540570788995</v>
      </c>
      <c r="H44" s="19">
        <v>140.13399999999999</v>
      </c>
      <c r="I44" s="140">
        <v>203.81699999999998</v>
      </c>
      <c r="J44" s="247">
        <f t="shared" si="30"/>
        <v>3.4617373210974176E-2</v>
      </c>
      <c r="K44" s="215">
        <f t="shared" si="31"/>
        <v>4.9328255060504346E-2</v>
      </c>
      <c r="L44" s="52">
        <f t="shared" si="35"/>
        <v>0.45444360397904859</v>
      </c>
      <c r="N44" s="27">
        <f t="shared" si="32"/>
        <v>7.8418578623391149</v>
      </c>
      <c r="O44" s="152">
        <f t="shared" si="33"/>
        <v>7.7282447958139011</v>
      </c>
      <c r="P44" s="52">
        <f t="shared" si="8"/>
        <v>-1.4488029306275208E-2</v>
      </c>
    </row>
    <row r="45" spans="1:16" ht="20.100000000000001" customHeight="1" x14ac:dyDescent="0.25">
      <c r="A45" s="38" t="s">
        <v>177</v>
      </c>
      <c r="B45" s="19">
        <v>72.36</v>
      </c>
      <c r="C45" s="140">
        <v>86.199999999999989</v>
      </c>
      <c r="D45" s="247">
        <f t="shared" si="28"/>
        <v>8.7081156605279021E-3</v>
      </c>
      <c r="E45" s="215">
        <f t="shared" si="29"/>
        <v>1.0462383967064125E-2</v>
      </c>
      <c r="F45" s="52">
        <f t="shared" si="34"/>
        <v>0.19126589275842992</v>
      </c>
      <c r="H45" s="19">
        <v>106.041</v>
      </c>
      <c r="I45" s="140">
        <v>106.76900000000001</v>
      </c>
      <c r="J45" s="247">
        <f t="shared" si="30"/>
        <v>2.6195362101024109E-2</v>
      </c>
      <c r="K45" s="215">
        <f t="shared" si="31"/>
        <v>2.5840476822615335E-2</v>
      </c>
      <c r="L45" s="52">
        <f t="shared" si="35"/>
        <v>6.8652690940297495E-3</v>
      </c>
      <c r="N45" s="27">
        <f t="shared" si="32"/>
        <v>14.654643449419568</v>
      </c>
      <c r="O45" s="152">
        <f t="shared" si="33"/>
        <v>12.386194895591649</v>
      </c>
      <c r="P45" s="52">
        <f t="shared" si="8"/>
        <v>-0.15479384139624133</v>
      </c>
    </row>
    <row r="46" spans="1:16" ht="20.100000000000001" customHeight="1" x14ac:dyDescent="0.25">
      <c r="A46" s="38" t="s">
        <v>191</v>
      </c>
      <c r="B46" s="19">
        <v>168.34</v>
      </c>
      <c r="C46" s="140">
        <v>178.52</v>
      </c>
      <c r="D46" s="247">
        <f t="shared" si="28"/>
        <v>2.0258764376634427E-2</v>
      </c>
      <c r="E46" s="215">
        <f t="shared" si="29"/>
        <v>2.1667572921117033E-2</v>
      </c>
      <c r="F46" s="52">
        <f t="shared" si="34"/>
        <v>6.0472852560294679E-2</v>
      </c>
      <c r="H46" s="19">
        <v>83.544000000000025</v>
      </c>
      <c r="I46" s="140">
        <v>90.630999999999986</v>
      </c>
      <c r="J46" s="247">
        <f t="shared" si="30"/>
        <v>2.0637916762082206E-2</v>
      </c>
      <c r="K46" s="215">
        <f t="shared" si="31"/>
        <v>2.193472126657035E-2</v>
      </c>
      <c r="L46" s="52">
        <f t="shared" si="35"/>
        <v>8.4829550895336087E-2</v>
      </c>
      <c r="N46" s="27">
        <f t="shared" si="32"/>
        <v>4.9628133539265784</v>
      </c>
      <c r="O46" s="152">
        <f t="shared" si="33"/>
        <v>5.0767981178579422</v>
      </c>
      <c r="P46" s="52">
        <f t="shared" si="8"/>
        <v>2.2967771665476609E-2</v>
      </c>
    </row>
    <row r="47" spans="1:16" ht="20.100000000000001" customHeight="1" x14ac:dyDescent="0.25">
      <c r="A47" s="38" t="s">
        <v>171</v>
      </c>
      <c r="B47" s="19">
        <v>81.87</v>
      </c>
      <c r="C47" s="140">
        <v>121.69000000000001</v>
      </c>
      <c r="D47" s="247">
        <f t="shared" si="28"/>
        <v>9.8525902311694235E-3</v>
      </c>
      <c r="E47" s="215">
        <f t="shared" si="29"/>
        <v>1.4769924651415705E-2</v>
      </c>
      <c r="F47" s="52">
        <f t="shared" si="34"/>
        <v>0.48638084768535489</v>
      </c>
      <c r="H47" s="19">
        <v>71.196000000000012</v>
      </c>
      <c r="I47" s="140">
        <v>76.420999999999992</v>
      </c>
      <c r="J47" s="247">
        <f t="shared" si="30"/>
        <v>1.7587584049042475E-2</v>
      </c>
      <c r="K47" s="215">
        <f t="shared" si="31"/>
        <v>1.8495584666533227E-2</v>
      </c>
      <c r="L47" s="52">
        <f t="shared" si="35"/>
        <v>7.3388954435642154E-2</v>
      </c>
      <c r="N47" s="27">
        <f t="shared" si="32"/>
        <v>8.69622572370832</v>
      </c>
      <c r="O47" s="152">
        <f t="shared" si="33"/>
        <v>6.2799737036732672</v>
      </c>
      <c r="P47" s="52">
        <f t="shared" si="8"/>
        <v>-0.2778506557675568</v>
      </c>
    </row>
    <row r="48" spans="1:16" ht="20.100000000000001" customHeight="1" x14ac:dyDescent="0.25">
      <c r="A48" s="38" t="s">
        <v>193</v>
      </c>
      <c r="B48" s="19">
        <v>37.18</v>
      </c>
      <c r="C48" s="140">
        <v>107.92000000000002</v>
      </c>
      <c r="D48" s="247">
        <f t="shared" si="28"/>
        <v>4.4744021594586431E-3</v>
      </c>
      <c r="E48" s="215">
        <f t="shared" si="29"/>
        <v>1.3098613430690961E-2</v>
      </c>
      <c r="F48" s="52">
        <f t="shared" ref="F48:F61" si="36">(C48-B48)/B48</f>
        <v>1.9026358257127491</v>
      </c>
      <c r="H48" s="19">
        <v>32.045999999999999</v>
      </c>
      <c r="I48" s="140">
        <v>68.093000000000004</v>
      </c>
      <c r="J48" s="247">
        <f t="shared" si="30"/>
        <v>7.9163396600316731E-3</v>
      </c>
      <c r="K48" s="215">
        <f t="shared" si="31"/>
        <v>1.6480023117968194E-2</v>
      </c>
      <c r="L48" s="52">
        <f t="shared" ref="L48:L61" si="37">(I48-H48)/H48</f>
        <v>1.1248517755726146</v>
      </c>
      <c r="N48" s="27">
        <f t="shared" ref="N48:N51" si="38">(H48/B48)*10</f>
        <v>8.6191500806885415</v>
      </c>
      <c r="O48" s="152">
        <f t="shared" ref="O48:O51" si="39">(I48/C48)*10</f>
        <v>6.3095811712379533</v>
      </c>
      <c r="P48" s="52">
        <f t="shared" ref="P48:P51" si="40">(O48-N48)/N48</f>
        <v>-0.26795784825991659</v>
      </c>
    </row>
    <row r="49" spans="1:16" ht="20.100000000000001" customHeight="1" x14ac:dyDescent="0.25">
      <c r="A49" s="38" t="s">
        <v>183</v>
      </c>
      <c r="B49" s="19">
        <v>107.72999999999999</v>
      </c>
      <c r="C49" s="140">
        <v>58.199999999999989</v>
      </c>
      <c r="D49" s="247">
        <f t="shared" si="28"/>
        <v>1.2964694584144152E-2</v>
      </c>
      <c r="E49" s="215">
        <f t="shared" si="29"/>
        <v>7.0639297782265908E-3</v>
      </c>
      <c r="F49" s="52">
        <f t="shared" si="36"/>
        <v>-0.45976051239209137</v>
      </c>
      <c r="H49" s="19">
        <v>103.453</v>
      </c>
      <c r="I49" s="140">
        <v>62.475000000000001</v>
      </c>
      <c r="J49" s="247">
        <f t="shared" si="30"/>
        <v>2.5556047146266515E-2</v>
      </c>
      <c r="K49" s="215">
        <f t="shared" si="31"/>
        <v>1.5120341948439088E-2</v>
      </c>
      <c r="L49" s="52">
        <f t="shared" si="37"/>
        <v>-0.39610257798227216</v>
      </c>
      <c r="N49" s="27">
        <f t="shared" si="38"/>
        <v>9.6029889538661486</v>
      </c>
      <c r="O49" s="152">
        <f t="shared" si="39"/>
        <v>10.734536082474229</v>
      </c>
      <c r="P49" s="52">
        <f t="shared" si="40"/>
        <v>0.11783280539467048</v>
      </c>
    </row>
    <row r="50" spans="1:16" ht="20.100000000000001" customHeight="1" x14ac:dyDescent="0.25">
      <c r="A50" s="38" t="s">
        <v>186</v>
      </c>
      <c r="B50" s="19">
        <v>24.24</v>
      </c>
      <c r="C50" s="140">
        <v>26.439999999999998</v>
      </c>
      <c r="D50" s="247">
        <f t="shared" si="28"/>
        <v>2.9171465396793305E-3</v>
      </c>
      <c r="E50" s="215">
        <f t="shared" si="29"/>
        <v>3.2091117411737298E-3</v>
      </c>
      <c r="F50" s="52">
        <f t="shared" si="36"/>
        <v>9.0759075907590733E-2</v>
      </c>
      <c r="H50" s="19">
        <v>22.924999999999997</v>
      </c>
      <c r="I50" s="140">
        <v>58.823000000000008</v>
      </c>
      <c r="J50" s="247">
        <f t="shared" si="30"/>
        <v>5.6631743963747767E-3</v>
      </c>
      <c r="K50" s="215">
        <f t="shared" si="31"/>
        <v>1.4236476581561144E-2</v>
      </c>
      <c r="L50" s="52">
        <f t="shared" si="37"/>
        <v>1.5658887677208295</v>
      </c>
      <c r="N50" s="27">
        <f t="shared" si="38"/>
        <v>9.4575082508250823</v>
      </c>
      <c r="O50" s="152">
        <f t="shared" si="39"/>
        <v>22.247730711043875</v>
      </c>
      <c r="P50" s="52">
        <f t="shared" si="40"/>
        <v>1.3523881894687177</v>
      </c>
    </row>
    <row r="51" spans="1:16" ht="20.100000000000001" customHeight="1" x14ac:dyDescent="0.25">
      <c r="A51" s="38" t="s">
        <v>184</v>
      </c>
      <c r="B51" s="19">
        <v>32.9</v>
      </c>
      <c r="C51" s="140">
        <v>68.78</v>
      </c>
      <c r="D51" s="247">
        <f t="shared" si="28"/>
        <v>3.9593284305053621E-3</v>
      </c>
      <c r="E51" s="215">
        <f t="shared" si="29"/>
        <v>8.3480599681516315E-3</v>
      </c>
      <c r="F51" s="52">
        <f t="shared" si="36"/>
        <v>1.0905775075987842</v>
      </c>
      <c r="H51" s="19">
        <v>23.865000000000002</v>
      </c>
      <c r="I51" s="140">
        <v>55.972999999999999</v>
      </c>
      <c r="J51" s="247">
        <f t="shared" si="30"/>
        <v>5.8953830739142451E-3</v>
      </c>
      <c r="K51" s="215">
        <f t="shared" si="31"/>
        <v>1.3546713083313022E-2</v>
      </c>
      <c r="L51" s="52">
        <f t="shared" si="37"/>
        <v>1.3454012151686567</v>
      </c>
      <c r="N51" s="27">
        <f t="shared" si="38"/>
        <v>7.2537993920972657</v>
      </c>
      <c r="O51" s="152">
        <f t="shared" si="39"/>
        <v>8.1379761558592616</v>
      </c>
      <c r="P51" s="52">
        <f t="shared" si="40"/>
        <v>0.12189153793324811</v>
      </c>
    </row>
    <row r="52" spans="1:16" ht="20.100000000000001" customHeight="1" x14ac:dyDescent="0.25">
      <c r="A52" s="38" t="s">
        <v>185</v>
      </c>
      <c r="B52" s="19">
        <v>51.099999999999994</v>
      </c>
      <c r="C52" s="140">
        <v>35.03</v>
      </c>
      <c r="D52" s="247">
        <f t="shared" si="28"/>
        <v>6.1495952218487528E-3</v>
      </c>
      <c r="E52" s="215">
        <f t="shared" si="29"/>
        <v>4.2517089369635309E-3</v>
      </c>
      <c r="F52" s="52">
        <f t="shared" si="36"/>
        <v>-0.31448140900195687</v>
      </c>
      <c r="H52" s="19">
        <v>35.629999999999995</v>
      </c>
      <c r="I52" s="140">
        <v>22.605</v>
      </c>
      <c r="J52" s="247">
        <f t="shared" si="30"/>
        <v>8.8016970007778975E-3</v>
      </c>
      <c r="K52" s="215">
        <f t="shared" si="31"/>
        <v>5.470913641367996E-3</v>
      </c>
      <c r="L52" s="52">
        <f t="shared" si="37"/>
        <v>-0.36556272803816997</v>
      </c>
      <c r="N52" s="27">
        <f t="shared" si="32"/>
        <v>6.9726027397260273</v>
      </c>
      <c r="O52" s="152">
        <f t="shared" si="33"/>
        <v>6.4530402512132454</v>
      </c>
      <c r="P52" s="52">
        <f t="shared" si="8"/>
        <v>-7.451485591637147E-2</v>
      </c>
    </row>
    <row r="53" spans="1:16" ht="20.100000000000001" customHeight="1" x14ac:dyDescent="0.25">
      <c r="A53" s="38" t="s">
        <v>192</v>
      </c>
      <c r="B53" s="19">
        <v>129.78</v>
      </c>
      <c r="C53" s="140">
        <v>4.3599999999999994</v>
      </c>
      <c r="D53" s="247">
        <f t="shared" si="28"/>
        <v>1.5618287042887109E-2</v>
      </c>
      <c r="E53" s="215">
        <f t="shared" si="29"/>
        <v>5.2918786654755905E-4</v>
      </c>
      <c r="F53" s="52">
        <f t="shared" si="36"/>
        <v>-0.96640468485128683</v>
      </c>
      <c r="H53" s="19">
        <v>55.164999999999999</v>
      </c>
      <c r="I53" s="140">
        <v>13.439000000000002</v>
      </c>
      <c r="J53" s="247">
        <f t="shared" si="30"/>
        <v>1.3627437974962468E-2</v>
      </c>
      <c r="K53" s="215">
        <f t="shared" si="31"/>
        <v>3.2525374220900029E-3</v>
      </c>
      <c r="L53" s="52">
        <f t="shared" si="37"/>
        <v>-0.75638538928668542</v>
      </c>
      <c r="N53" s="27">
        <f t="shared" ref="N53" si="41">(H53/B53)*10</f>
        <v>4.25065495453845</v>
      </c>
      <c r="O53" s="152">
        <f t="shared" ref="O53" si="42">(I53/C53)*10</f>
        <v>30.823394495412852</v>
      </c>
      <c r="P53" s="52">
        <f t="shared" ref="P53" si="43">(O53-N53)/N53</f>
        <v>6.2514459124710955</v>
      </c>
    </row>
    <row r="54" spans="1:16" ht="20.100000000000001" customHeight="1" x14ac:dyDescent="0.25">
      <c r="A54" s="38" t="s">
        <v>230</v>
      </c>
      <c r="B54" s="19">
        <v>3.89</v>
      </c>
      <c r="C54" s="140">
        <v>11.2</v>
      </c>
      <c r="D54" s="247">
        <f t="shared" si="28"/>
        <v>4.6813944056735133E-4</v>
      </c>
      <c r="E54" s="215">
        <f t="shared" si="29"/>
        <v>1.3593816755350142E-3</v>
      </c>
      <c r="F54" s="52">
        <f t="shared" si="36"/>
        <v>1.8791773778920304</v>
      </c>
      <c r="H54" s="19">
        <v>3.766</v>
      </c>
      <c r="I54" s="140">
        <v>10.446999999999999</v>
      </c>
      <c r="J54" s="247">
        <f t="shared" si="30"/>
        <v>9.3031689320599391E-4</v>
      </c>
      <c r="K54" s="215">
        <f t="shared" si="31"/>
        <v>2.5284067600695181E-3</v>
      </c>
      <c r="L54" s="52">
        <f t="shared" ref="L54:L59" si="44">(I54-H54)/H54</f>
        <v>1.7740308019118425</v>
      </c>
      <c r="N54" s="27">
        <f t="shared" ref="N54:N59" si="45">(H54/B54)*10</f>
        <v>9.6812339331619537</v>
      </c>
      <c r="O54" s="152">
        <f t="shared" ref="O54:O59" si="46">(I54/C54)*10</f>
        <v>9.3276785714285708</v>
      </c>
      <c r="P54" s="52">
        <f t="shared" ref="P54:P59" si="47">(O54-N54)/N54</f>
        <v>-3.6519658978833226E-2</v>
      </c>
    </row>
    <row r="55" spans="1:16" ht="20.100000000000001" customHeight="1" x14ac:dyDescent="0.25">
      <c r="A55" s="38" t="s">
        <v>229</v>
      </c>
      <c r="B55" s="19">
        <v>4.41</v>
      </c>
      <c r="C55" s="140">
        <v>8.98</v>
      </c>
      <c r="D55" s="247">
        <f t="shared" si="28"/>
        <v>5.3071849174859108E-4</v>
      </c>
      <c r="E55" s="215">
        <f t="shared" si="29"/>
        <v>1.0899328077057526E-3</v>
      </c>
      <c r="F55" s="52">
        <f t="shared" si="36"/>
        <v>1.036281179138322</v>
      </c>
      <c r="H55" s="19">
        <v>5.3779999999999992</v>
      </c>
      <c r="I55" s="140">
        <v>9.8019999999999996</v>
      </c>
      <c r="J55" s="247">
        <f t="shared" si="30"/>
        <v>1.3285300721353783E-3</v>
      </c>
      <c r="K55" s="215">
        <f t="shared" si="31"/>
        <v>2.3723023894133641E-3</v>
      </c>
      <c r="L55" s="52">
        <f t="shared" si="44"/>
        <v>0.82261063592413552</v>
      </c>
      <c r="N55" s="27">
        <f t="shared" si="45"/>
        <v>12.195011337868477</v>
      </c>
      <c r="O55" s="152">
        <f t="shared" si="46"/>
        <v>10.915367483296212</v>
      </c>
      <c r="P55" s="52">
        <f t="shared" si="47"/>
        <v>-0.10493174783681095</v>
      </c>
    </row>
    <row r="56" spans="1:16" ht="20.100000000000001" customHeight="1" x14ac:dyDescent="0.25">
      <c r="A56" s="38" t="s">
        <v>190</v>
      </c>
      <c r="B56" s="19">
        <v>76.609999999999985</v>
      </c>
      <c r="C56" s="140">
        <v>8.94</v>
      </c>
      <c r="D56" s="247">
        <f t="shared" ref="D56:D57" si="48">B56/$B$62</f>
        <v>9.2195790596053418E-3</v>
      </c>
      <c r="E56" s="215">
        <f t="shared" ref="E56:E57" si="49">C56/$C$62</f>
        <v>1.0850778731502702E-3</v>
      </c>
      <c r="F56" s="52">
        <f t="shared" si="36"/>
        <v>-0.88330505155984862</v>
      </c>
      <c r="H56" s="19">
        <v>64.341999999999999</v>
      </c>
      <c r="I56" s="140">
        <v>9.7059999999999995</v>
      </c>
      <c r="J56" s="247">
        <f t="shared" si="30"/>
        <v>1.5894436947068522E-2</v>
      </c>
      <c r="K56" s="215">
        <f t="shared" si="31"/>
        <v>2.3490682505250063E-3</v>
      </c>
      <c r="L56" s="52">
        <f t="shared" si="44"/>
        <v>-0.84914985545988619</v>
      </c>
      <c r="N56" s="27">
        <f t="shared" ref="N56:N57" si="50">(H56/B56)*10</f>
        <v>8.3986424748727337</v>
      </c>
      <c r="O56" s="152">
        <f t="shared" ref="O56:O57" si="51">(I56/C56)*10</f>
        <v>10.856823266219241</v>
      </c>
      <c r="P56" s="52">
        <f t="shared" ref="P56:P57" si="52">(O56-N56)/N56</f>
        <v>0.29268787172462135</v>
      </c>
    </row>
    <row r="57" spans="1:16" ht="20.100000000000001" customHeight="1" x14ac:dyDescent="0.25">
      <c r="A57" s="38" t="s">
        <v>194</v>
      </c>
      <c r="B57" s="19">
        <v>10.329999999999998</v>
      </c>
      <c r="C57" s="140">
        <v>17.599999999999998</v>
      </c>
      <c r="D57" s="247">
        <f t="shared" si="48"/>
        <v>1.2431569205811667E-3</v>
      </c>
      <c r="E57" s="215">
        <f t="shared" si="49"/>
        <v>2.1361712044121648E-3</v>
      </c>
      <c r="F57" s="52">
        <f t="shared" si="36"/>
        <v>0.70377541142303979</v>
      </c>
      <c r="H57" s="19">
        <v>11.728000000000002</v>
      </c>
      <c r="I57" s="140">
        <v>8.5479999999999983</v>
      </c>
      <c r="J57" s="247">
        <f t="shared" si="30"/>
        <v>2.8971737980668876E-3</v>
      </c>
      <c r="K57" s="215">
        <f t="shared" si="31"/>
        <v>2.0688064501841906E-3</v>
      </c>
      <c r="L57" s="52">
        <f t="shared" si="44"/>
        <v>-0.27114597544338359</v>
      </c>
      <c r="N57" s="27">
        <f t="shared" si="50"/>
        <v>11.353339787028077</v>
      </c>
      <c r="O57" s="152">
        <f t="shared" si="51"/>
        <v>4.8568181818181815</v>
      </c>
      <c r="P57" s="52">
        <f t="shared" si="52"/>
        <v>-0.57221238217784953</v>
      </c>
    </row>
    <row r="58" spans="1:16" ht="20.100000000000001" customHeight="1" x14ac:dyDescent="0.25">
      <c r="A58" s="38" t="s">
        <v>198</v>
      </c>
      <c r="B58" s="19">
        <v>0.9</v>
      </c>
      <c r="C58" s="140">
        <v>0.59</v>
      </c>
      <c r="D58" s="247">
        <f>B58/$B$62</f>
        <v>1.0830989627522267E-4</v>
      </c>
      <c r="E58" s="215">
        <f>C58/$C$62</f>
        <v>7.161028469336235E-5</v>
      </c>
      <c r="F58" s="52">
        <f t="shared" si="36"/>
        <v>-0.3444444444444445</v>
      </c>
      <c r="H58" s="19">
        <v>0.33300000000000002</v>
      </c>
      <c r="I58" s="140">
        <v>3.9279999999999999</v>
      </c>
      <c r="J58" s="247">
        <f t="shared" si="30"/>
        <v>8.2261159170896438E-5</v>
      </c>
      <c r="K58" s="215">
        <f t="shared" si="31"/>
        <v>9.5066351618197252E-4</v>
      </c>
      <c r="L58" s="52">
        <f t="shared" si="44"/>
        <v>10.795795795795794</v>
      </c>
      <c r="N58" s="27">
        <f t="shared" si="45"/>
        <v>3.7</v>
      </c>
      <c r="O58" s="152">
        <f t="shared" si="46"/>
        <v>66.576271186440678</v>
      </c>
      <c r="P58" s="52">
        <f t="shared" si="47"/>
        <v>16.993586807146126</v>
      </c>
    </row>
    <row r="59" spans="1:16" ht="20.100000000000001" customHeight="1" x14ac:dyDescent="0.25">
      <c r="A59" s="38" t="s">
        <v>195</v>
      </c>
      <c r="B59" s="19">
        <v>2.15</v>
      </c>
      <c r="C59" s="140">
        <v>3.4899999999999998</v>
      </c>
      <c r="D59" s="247">
        <f>B59/$B$62</f>
        <v>2.587403077685875E-4</v>
      </c>
      <c r="E59" s="215">
        <f>C59/$C$62</f>
        <v>4.2359303996582139E-4</v>
      </c>
      <c r="F59" s="52">
        <f t="shared" si="36"/>
        <v>0.62325581395348828</v>
      </c>
      <c r="H59" s="19">
        <v>1.7930000000000001</v>
      </c>
      <c r="I59" s="140">
        <v>3.7260000000000004</v>
      </c>
      <c r="J59" s="247">
        <f t="shared" si="30"/>
        <v>4.4292570088113307E-4</v>
      </c>
      <c r="K59" s="215">
        <f t="shared" si="31"/>
        <v>9.0177501560438644E-4</v>
      </c>
      <c r="L59" s="52">
        <f t="shared" si="44"/>
        <v>1.0780814277746793</v>
      </c>
      <c r="N59" s="27">
        <f t="shared" si="45"/>
        <v>8.3395348837209315</v>
      </c>
      <c r="O59" s="152">
        <f t="shared" si="46"/>
        <v>10.676217765042981</v>
      </c>
      <c r="P59" s="52">
        <f t="shared" si="47"/>
        <v>0.2801934297179256</v>
      </c>
    </row>
    <row r="60" spans="1:16" ht="20.100000000000001" customHeight="1" x14ac:dyDescent="0.25">
      <c r="A60" s="38" t="s">
        <v>221</v>
      </c>
      <c r="B60" s="19">
        <v>0.39</v>
      </c>
      <c r="C60" s="140">
        <v>3.92</v>
      </c>
      <c r="D60" s="247">
        <f>B60/$B$62</f>
        <v>4.6934288385929823E-5</v>
      </c>
      <c r="E60" s="215">
        <f>C60/$C$62</f>
        <v>4.7578358643725495E-4</v>
      </c>
      <c r="F60" s="52">
        <f t="shared" si="36"/>
        <v>9.0512820512820511</v>
      </c>
      <c r="H60" s="19">
        <v>0.76500000000000001</v>
      </c>
      <c r="I60" s="140">
        <v>3.6749999999999998</v>
      </c>
      <c r="J60" s="247">
        <f t="shared" si="30"/>
        <v>1.8897833863584315E-4</v>
      </c>
      <c r="K60" s="215">
        <f t="shared" si="31"/>
        <v>8.8943187931994627E-4</v>
      </c>
      <c r="L60" s="52">
        <f t="shared" si="37"/>
        <v>3.8039215686274503</v>
      </c>
      <c r="N60" s="27">
        <f t="shared" ref="N60:N61" si="53">(H60/B60)*10</f>
        <v>19.615384615384613</v>
      </c>
      <c r="O60" s="152">
        <f t="shared" ref="O60:O61" si="54">(I60/C60)*10</f>
        <v>9.375</v>
      </c>
      <c r="P60" s="52">
        <f t="shared" ref="P60:P61" si="55">(O60-N60)/N60</f>
        <v>-0.52205882352941169</v>
      </c>
    </row>
    <row r="61" spans="1:16" ht="20.100000000000001" customHeight="1" thickBot="1" x14ac:dyDescent="0.3">
      <c r="A61" s="8" t="s">
        <v>17</v>
      </c>
      <c r="B61" s="19">
        <f>B62-SUM(B39:B60)</f>
        <v>4.4500000000025466</v>
      </c>
      <c r="C61" s="140">
        <f>C62-SUM(C39:C60)</f>
        <v>2.819999999999709</v>
      </c>
      <c r="D61" s="247">
        <f>B61/$B$62</f>
        <v>5.3553226491668518E-4</v>
      </c>
      <c r="E61" s="215">
        <f>C61/$C$62</f>
        <v>3.4227288616145934E-4</v>
      </c>
      <c r="F61" s="52">
        <f t="shared" si="36"/>
        <v>-0.36629213483188872</v>
      </c>
      <c r="H61" s="19">
        <f>H62-SUM(H39:H60)</f>
        <v>8.3089999999997417</v>
      </c>
      <c r="I61" s="140">
        <f>I62-SUM(I39:I60)</f>
        <v>3.1950000000024374</v>
      </c>
      <c r="J61" s="247">
        <f t="shared" si="30"/>
        <v>2.0525764911440156E-3</v>
      </c>
      <c r="K61" s="215">
        <f t="shared" si="31"/>
        <v>7.7326118487874732E-4</v>
      </c>
      <c r="L61" s="52">
        <f t="shared" si="37"/>
        <v>-0.61547719340443652</v>
      </c>
      <c r="N61" s="27">
        <f t="shared" si="53"/>
        <v>18.671910112348286</v>
      </c>
      <c r="O61" s="152">
        <f t="shared" si="54"/>
        <v>11.329787234052366</v>
      </c>
      <c r="P61" s="52">
        <f t="shared" si="55"/>
        <v>-0.39321755696758398</v>
      </c>
    </row>
    <row r="62" spans="1:16" ht="26.25" customHeight="1" thickBot="1" x14ac:dyDescent="0.3">
      <c r="A62" s="12" t="s">
        <v>18</v>
      </c>
      <c r="B62" s="17">
        <v>8309.49</v>
      </c>
      <c r="C62" s="145">
        <v>8239.0399999999972</v>
      </c>
      <c r="D62" s="253">
        <f>SUM(D39:D61)</f>
        <v>1.0000000000000004</v>
      </c>
      <c r="E62" s="254">
        <f>SUM(E39:E61)</f>
        <v>1.0000000000000002</v>
      </c>
      <c r="F62" s="57">
        <f t="shared" si="34"/>
        <v>-8.4782579917663473E-3</v>
      </c>
      <c r="G62" s="1"/>
      <c r="H62" s="17">
        <v>4048.0830000000005</v>
      </c>
      <c r="I62" s="145">
        <v>4131.8510000000006</v>
      </c>
      <c r="J62" s="253">
        <f>SUM(J39:J61)</f>
        <v>0.99999999999999956</v>
      </c>
      <c r="K62" s="254">
        <f>SUM(K39:K61)</f>
        <v>1.0000000000000004</v>
      </c>
      <c r="L62" s="57">
        <f t="shared" si="35"/>
        <v>2.0693251595878846E-2</v>
      </c>
      <c r="M62" s="1"/>
      <c r="N62" s="29">
        <f t="shared" si="32"/>
        <v>4.8716383315943581</v>
      </c>
      <c r="O62" s="146">
        <f t="shared" si="33"/>
        <v>5.0149665495009152</v>
      </c>
      <c r="P62" s="57">
        <f t="shared" si="8"/>
        <v>2.9420947974939184E-2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jan-ago</v>
      </c>
      <c r="C66" s="365"/>
      <c r="D66" s="363" t="str">
        <f>B5</f>
        <v>jan-ago</v>
      </c>
      <c r="E66" s="365"/>
      <c r="F66" s="131" t="str">
        <f>F37</f>
        <v>2024/2023</v>
      </c>
      <c r="H66" s="366" t="str">
        <f>B5</f>
        <v>jan-ago</v>
      </c>
      <c r="I66" s="365"/>
      <c r="J66" s="363" t="str">
        <f>B5</f>
        <v>jan-ago</v>
      </c>
      <c r="K66" s="364"/>
      <c r="L66" s="131" t="str">
        <f>L37</f>
        <v>2024/2023</v>
      </c>
      <c r="N66" s="366" t="str">
        <f>B5</f>
        <v>jan-ago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166</v>
      </c>
      <c r="B68" s="39">
        <v>1376.79</v>
      </c>
      <c r="C68" s="147">
        <v>1457.0500000000002</v>
      </c>
      <c r="D68" s="247">
        <f t="shared" ref="D68:D78" si="56">B68/$B$95</f>
        <v>0.23743121291188182</v>
      </c>
      <c r="E68" s="246">
        <f t="shared" ref="E68:E78" si="57">C68/$C$95</f>
        <v>0.21557533855411171</v>
      </c>
      <c r="F68" s="61">
        <f t="shared" ref="F68:F94" si="58">(C68-B68)/B68</f>
        <v>5.8295019574517694E-2</v>
      </c>
      <c r="H68" s="19">
        <v>2558.6689999999999</v>
      </c>
      <c r="I68" s="147">
        <v>1968.7370000000001</v>
      </c>
      <c r="J68" s="245">
        <f t="shared" ref="J68:J78" si="59">H68/$H$95</f>
        <v>0.3851238666802333</v>
      </c>
      <c r="K68" s="246">
        <f t="shared" ref="K68:K78" si="60">I68/$I$95</f>
        <v>0.33909457748235239</v>
      </c>
      <c r="L68" s="61">
        <f t="shared" ref="L68:L83" si="61">(I68-H68)/H68</f>
        <v>-0.23056206175945376</v>
      </c>
      <c r="N68" s="41">
        <f t="shared" ref="N68:N69" si="62">(H68/B68)*10</f>
        <v>18.584308427574285</v>
      </c>
      <c r="O68" s="149">
        <f t="shared" ref="O68:O69" si="63">(I68/C68)*10</f>
        <v>13.511801242236023</v>
      </c>
      <c r="P68" s="61">
        <f t="shared" si="8"/>
        <v>-0.27294570605662027</v>
      </c>
    </row>
    <row r="69" spans="1:16" ht="20.100000000000001" customHeight="1" x14ac:dyDescent="0.25">
      <c r="A69" s="38" t="s">
        <v>181</v>
      </c>
      <c r="B69" s="19">
        <v>1203.2199999999998</v>
      </c>
      <c r="C69" s="140">
        <v>1583.49</v>
      </c>
      <c r="D69" s="247">
        <f t="shared" si="56"/>
        <v>0.20749859019882075</v>
      </c>
      <c r="E69" s="215">
        <f t="shared" si="57"/>
        <v>0.23428255231258385</v>
      </c>
      <c r="F69" s="52">
        <f t="shared" si="58"/>
        <v>0.31604361629627192</v>
      </c>
      <c r="H69" s="19">
        <v>826.95299999999997</v>
      </c>
      <c r="I69" s="140">
        <v>924.61700000000008</v>
      </c>
      <c r="J69" s="214">
        <f t="shared" si="59"/>
        <v>0.12447070602833699</v>
      </c>
      <c r="K69" s="215">
        <f t="shared" si="60"/>
        <v>0.15925571112241005</v>
      </c>
      <c r="L69" s="52">
        <f t="shared" si="61"/>
        <v>0.11810102871626332</v>
      </c>
      <c r="N69" s="40">
        <f t="shared" si="62"/>
        <v>6.8728328983893228</v>
      </c>
      <c r="O69" s="143">
        <f t="shared" si="63"/>
        <v>5.8391085513643919</v>
      </c>
      <c r="P69" s="52">
        <f t="shared" si="8"/>
        <v>-0.15040731563067516</v>
      </c>
    </row>
    <row r="70" spans="1:16" ht="20.100000000000001" customHeight="1" x14ac:dyDescent="0.25">
      <c r="A70" s="38" t="s">
        <v>168</v>
      </c>
      <c r="B70" s="19">
        <v>1228.4099999999999</v>
      </c>
      <c r="C70" s="140">
        <v>1032.46</v>
      </c>
      <c r="D70" s="247">
        <f t="shared" si="56"/>
        <v>0.21184267481103489</v>
      </c>
      <c r="E70" s="215">
        <f t="shared" si="57"/>
        <v>0.15275585192243105</v>
      </c>
      <c r="F70" s="52">
        <f t="shared" si="58"/>
        <v>-0.15951514559471172</v>
      </c>
      <c r="H70" s="19">
        <v>1321.5140000000001</v>
      </c>
      <c r="I70" s="140">
        <v>840.601</v>
      </c>
      <c r="J70" s="214">
        <f t="shared" si="59"/>
        <v>0.19891067643062152</v>
      </c>
      <c r="K70" s="215">
        <f t="shared" si="60"/>
        <v>0.14478482444645621</v>
      </c>
      <c r="L70" s="52">
        <f t="shared" si="61"/>
        <v>-0.36391063583132688</v>
      </c>
      <c r="N70" s="40">
        <f t="shared" ref="N70:N83" si="64">(H70/B70)*10</f>
        <v>10.75792284335035</v>
      </c>
      <c r="O70" s="143">
        <f t="shared" ref="O70:O83" si="65">(I70/C70)*10</f>
        <v>8.1417294616740605</v>
      </c>
      <c r="P70" s="52">
        <f t="shared" ref="P70:P83" si="66">(O70-N70)/N70</f>
        <v>-0.24318759483327229</v>
      </c>
    </row>
    <row r="71" spans="1:16" ht="20.100000000000001" customHeight="1" x14ac:dyDescent="0.25">
      <c r="A71" s="38" t="s">
        <v>180</v>
      </c>
      <c r="B71" s="19">
        <v>178.18</v>
      </c>
      <c r="C71" s="140">
        <v>156.72999999999999</v>
      </c>
      <c r="D71" s="247">
        <f t="shared" si="56"/>
        <v>3.072762986122728E-2</v>
      </c>
      <c r="E71" s="215">
        <f t="shared" si="57"/>
        <v>2.3188718857682249E-2</v>
      </c>
      <c r="F71" s="52">
        <f t="shared" si="58"/>
        <v>-0.12038388146817834</v>
      </c>
      <c r="H71" s="19">
        <v>417.93999999999994</v>
      </c>
      <c r="I71" s="140">
        <v>387.74</v>
      </c>
      <c r="J71" s="214">
        <f t="shared" si="59"/>
        <v>6.2907186838288456E-2</v>
      </c>
      <c r="K71" s="215">
        <f t="shared" si="60"/>
        <v>6.6784203005788634E-2</v>
      </c>
      <c r="L71" s="52">
        <f t="shared" si="61"/>
        <v>-7.2259175958271374E-2</v>
      </c>
      <c r="N71" s="40">
        <f t="shared" si="64"/>
        <v>23.456055674037486</v>
      </c>
      <c r="O71" s="143">
        <f t="shared" si="65"/>
        <v>24.739360683978816</v>
      </c>
      <c r="P71" s="52">
        <f t="shared" si="66"/>
        <v>5.4711031887674358E-2</v>
      </c>
    </row>
    <row r="72" spans="1:16" ht="20.100000000000001" customHeight="1" x14ac:dyDescent="0.25">
      <c r="A72" s="38" t="s">
        <v>175</v>
      </c>
      <c r="B72" s="19">
        <v>113.4</v>
      </c>
      <c r="C72" s="140">
        <v>485.83</v>
      </c>
      <c r="D72" s="247">
        <f t="shared" si="56"/>
        <v>1.9556141128427285E-2</v>
      </c>
      <c r="E72" s="215">
        <f t="shared" si="57"/>
        <v>7.1880146000304776E-2</v>
      </c>
      <c r="F72" s="52">
        <f t="shared" si="58"/>
        <v>3.2842151675485001</v>
      </c>
      <c r="H72" s="19">
        <v>72.186000000000007</v>
      </c>
      <c r="I72" s="140">
        <v>300.99299999999994</v>
      </c>
      <c r="J72" s="214">
        <f t="shared" si="59"/>
        <v>1.0865239482003856E-2</v>
      </c>
      <c r="K72" s="215">
        <f t="shared" si="60"/>
        <v>5.1842929837832917E-2</v>
      </c>
      <c r="L72" s="52">
        <f t="shared" si="61"/>
        <v>3.1696866428393307</v>
      </c>
      <c r="N72" s="40">
        <f t="shared" si="64"/>
        <v>6.3656084656084655</v>
      </c>
      <c r="O72" s="143">
        <f t="shared" si="65"/>
        <v>6.1954387337134378</v>
      </c>
      <c r="P72" s="52">
        <f t="shared" si="66"/>
        <v>-2.6732673367268089E-2</v>
      </c>
    </row>
    <row r="73" spans="1:16" ht="20.100000000000001" customHeight="1" x14ac:dyDescent="0.25">
      <c r="A73" s="38" t="s">
        <v>187</v>
      </c>
      <c r="B73" s="19">
        <v>244.95000000000002</v>
      </c>
      <c r="C73" s="140">
        <v>588.79999999999995</v>
      </c>
      <c r="D73" s="247">
        <f t="shared" si="56"/>
        <v>4.2242299553864757E-2</v>
      </c>
      <c r="E73" s="215">
        <f t="shared" si="57"/>
        <v>8.7114896085008026E-2</v>
      </c>
      <c r="F73" s="52">
        <f t="shared" si="58"/>
        <v>1.4037558685446005</v>
      </c>
      <c r="H73" s="19">
        <v>153.76000000000002</v>
      </c>
      <c r="I73" s="140">
        <v>253.59599999999998</v>
      </c>
      <c r="J73" s="214">
        <f t="shared" si="59"/>
        <v>2.3143535072630606E-2</v>
      </c>
      <c r="K73" s="215">
        <f t="shared" si="60"/>
        <v>4.367928701051213E-2</v>
      </c>
      <c r="L73" s="52">
        <f t="shared" si="61"/>
        <v>0.64929760665972913</v>
      </c>
      <c r="N73" s="40">
        <f t="shared" si="64"/>
        <v>6.2771994284547876</v>
      </c>
      <c r="O73" s="143">
        <f t="shared" si="65"/>
        <v>4.3069972826086955</v>
      </c>
      <c r="P73" s="52">
        <f t="shared" si="66"/>
        <v>-0.31386642535444864</v>
      </c>
    </row>
    <row r="74" spans="1:16" ht="20.100000000000001" customHeight="1" x14ac:dyDescent="0.25">
      <c r="A74" s="38" t="s">
        <v>170</v>
      </c>
      <c r="B74" s="19">
        <v>116.25999999999999</v>
      </c>
      <c r="C74" s="140">
        <v>285.41999999999996</v>
      </c>
      <c r="D74" s="247">
        <f t="shared" si="56"/>
        <v>2.0049355975228889E-2</v>
      </c>
      <c r="E74" s="215">
        <f t="shared" si="57"/>
        <v>4.2228827514577093E-2</v>
      </c>
      <c r="F74" s="52">
        <f t="shared" si="58"/>
        <v>1.4550146223980731</v>
      </c>
      <c r="H74" s="19">
        <v>113.69200000000001</v>
      </c>
      <c r="I74" s="140">
        <v>229.44299999999998</v>
      </c>
      <c r="J74" s="214">
        <f t="shared" si="59"/>
        <v>1.7112609192751812E-2</v>
      </c>
      <c r="K74" s="215">
        <f t="shared" si="60"/>
        <v>3.9519182674620006E-2</v>
      </c>
      <c r="L74" s="52">
        <f t="shared" si="61"/>
        <v>1.0181103331808743</v>
      </c>
      <c r="N74" s="40">
        <f t="shared" ref="N74" si="67">(H74/B74)*10</f>
        <v>9.7791157749870994</v>
      </c>
      <c r="O74" s="143">
        <f t="shared" ref="O74" si="68">(I74/C74)*10</f>
        <v>8.0387849484969518</v>
      </c>
      <c r="P74" s="52">
        <f t="shared" ref="P74" si="69">(O74-N74)/N74</f>
        <v>-0.17796402727346208</v>
      </c>
    </row>
    <row r="75" spans="1:16" ht="20.100000000000001" customHeight="1" x14ac:dyDescent="0.25">
      <c r="A75" s="38" t="s">
        <v>208</v>
      </c>
      <c r="B75" s="19">
        <v>135.59</v>
      </c>
      <c r="C75" s="140">
        <v>204.32000000000005</v>
      </c>
      <c r="D75" s="247">
        <f t="shared" si="56"/>
        <v>2.3382867509730648E-2</v>
      </c>
      <c r="E75" s="215">
        <f t="shared" si="57"/>
        <v>3.0229815842542199E-2</v>
      </c>
      <c r="F75" s="52">
        <f t="shared" si="58"/>
        <v>0.50689578877498376</v>
      </c>
      <c r="H75" s="19">
        <v>177.36</v>
      </c>
      <c r="I75" s="140">
        <v>172.88900000000001</v>
      </c>
      <c r="J75" s="214">
        <f t="shared" si="59"/>
        <v>2.6695742588981299E-2</v>
      </c>
      <c r="K75" s="215">
        <f t="shared" si="60"/>
        <v>2.9778341345921989E-2</v>
      </c>
      <c r="L75" s="52">
        <f t="shared" si="61"/>
        <v>-2.5208615245827713E-2</v>
      </c>
      <c r="N75" s="40">
        <f t="shared" si="64"/>
        <v>13.080610664503283</v>
      </c>
      <c r="O75" s="143">
        <f t="shared" si="65"/>
        <v>8.4616777603758795</v>
      </c>
      <c r="P75" s="52">
        <f t="shared" si="66"/>
        <v>-0.35311294117649672</v>
      </c>
    </row>
    <row r="76" spans="1:16" ht="20.100000000000001" customHeight="1" x14ac:dyDescent="0.25">
      <c r="A76" s="38" t="s">
        <v>178</v>
      </c>
      <c r="B76" s="19">
        <v>449.78</v>
      </c>
      <c r="C76" s="140">
        <v>304.74</v>
      </c>
      <c r="D76" s="247">
        <f t="shared" si="56"/>
        <v>7.7565795033016083E-2</v>
      </c>
      <c r="E76" s="215">
        <f t="shared" si="57"/>
        <v>4.5087285042366421E-2</v>
      </c>
      <c r="F76" s="52">
        <f t="shared" si="58"/>
        <v>-0.32246876250611406</v>
      </c>
      <c r="H76" s="19">
        <v>195.83500000000001</v>
      </c>
      <c r="I76" s="140">
        <v>154.93200000000002</v>
      </c>
      <c r="J76" s="214">
        <f t="shared" si="59"/>
        <v>2.9476549108666848E-2</v>
      </c>
      <c r="K76" s="215">
        <f t="shared" si="60"/>
        <v>2.6685433899243941E-2</v>
      </c>
      <c r="L76" s="52">
        <f t="shared" si="61"/>
        <v>-0.20886460540761351</v>
      </c>
      <c r="N76" s="40">
        <f t="shared" si="64"/>
        <v>4.3540175196762867</v>
      </c>
      <c r="O76" s="143">
        <f t="shared" si="65"/>
        <v>5.0840716676511128</v>
      </c>
      <c r="P76" s="52">
        <f t="shared" si="66"/>
        <v>0.16767368176072575</v>
      </c>
    </row>
    <row r="77" spans="1:16" ht="20.100000000000001" customHeight="1" x14ac:dyDescent="0.25">
      <c r="A77" s="38" t="s">
        <v>165</v>
      </c>
      <c r="B77" s="19">
        <v>265.61</v>
      </c>
      <c r="C77" s="140">
        <v>226.49</v>
      </c>
      <c r="D77" s="247">
        <f t="shared" si="56"/>
        <v>4.5805173237403629E-2</v>
      </c>
      <c r="E77" s="215">
        <f t="shared" si="57"/>
        <v>3.3509940241666904E-2</v>
      </c>
      <c r="F77" s="52">
        <f t="shared" si="58"/>
        <v>-0.14728361130981515</v>
      </c>
      <c r="H77" s="19">
        <v>130.18699999999998</v>
      </c>
      <c r="I77" s="140">
        <v>125.27700000000002</v>
      </c>
      <c r="J77" s="214">
        <f t="shared" si="59"/>
        <v>1.9595391522506243E-2</v>
      </c>
      <c r="K77" s="215">
        <f t="shared" si="60"/>
        <v>2.1577666993233054E-2</v>
      </c>
      <c r="L77" s="52">
        <f t="shared" si="61"/>
        <v>-3.7714979222195522E-2</v>
      </c>
      <c r="N77" s="40">
        <f t="shared" si="64"/>
        <v>4.9014344339445044</v>
      </c>
      <c r="O77" s="143">
        <f t="shared" si="65"/>
        <v>5.5312375822332118</v>
      </c>
      <c r="P77" s="52">
        <f t="shared" si="66"/>
        <v>0.12849363931649366</v>
      </c>
    </row>
    <row r="78" spans="1:16" ht="20.100000000000001" customHeight="1" x14ac:dyDescent="0.25">
      <c r="A78" s="38" t="s">
        <v>206</v>
      </c>
      <c r="B78" s="19">
        <v>12.959999999999999</v>
      </c>
      <c r="C78" s="140">
        <v>21.029999999999998</v>
      </c>
      <c r="D78" s="247">
        <f t="shared" si="56"/>
        <v>2.2349875575345467E-3</v>
      </c>
      <c r="E78" s="215">
        <f t="shared" si="57"/>
        <v>3.1114576505905552E-3</v>
      </c>
      <c r="F78" s="52">
        <f t="shared" si="58"/>
        <v>0.62268518518518512</v>
      </c>
      <c r="H78" s="19">
        <v>10.695999999999998</v>
      </c>
      <c r="I78" s="140">
        <v>89.147999999999996</v>
      </c>
      <c r="J78" s="214">
        <f t="shared" si="59"/>
        <v>1.6099326946986011E-3</v>
      </c>
      <c r="K78" s="215">
        <f t="shared" si="60"/>
        <v>1.5354820574508807E-2</v>
      </c>
      <c r="L78" s="52">
        <f t="shared" si="61"/>
        <v>7.334704562453255</v>
      </c>
      <c r="N78" s="40">
        <f t="shared" si="64"/>
        <v>8.2530864197530853</v>
      </c>
      <c r="O78" s="143">
        <f t="shared" si="65"/>
        <v>42.390870185449359</v>
      </c>
      <c r="P78" s="52">
        <f t="shared" si="66"/>
        <v>4.136365721797155</v>
      </c>
    </row>
    <row r="79" spans="1:16" ht="20.100000000000001" customHeight="1" x14ac:dyDescent="0.25">
      <c r="A79" s="38" t="s">
        <v>182</v>
      </c>
      <c r="B79" s="19">
        <v>108.46</v>
      </c>
      <c r="C79" s="140">
        <v>97.84</v>
      </c>
      <c r="D79" s="247">
        <f t="shared" ref="D79:D91" si="70">B79/$B$95</f>
        <v>1.8704224574860873E-2</v>
      </c>
      <c r="E79" s="215">
        <f t="shared" ref="E79:E91" si="71">C79/$C$95</f>
        <v>1.447574971629957E-2</v>
      </c>
      <c r="F79" s="52">
        <f t="shared" si="58"/>
        <v>-9.7916282500460916E-2</v>
      </c>
      <c r="H79" s="19">
        <v>202.24499999999998</v>
      </c>
      <c r="I79" s="140">
        <v>85.665000000000006</v>
      </c>
      <c r="J79" s="214">
        <f t="shared" ref="J79:J90" si="72">H79/$H$95</f>
        <v>3.0441364794251927E-2</v>
      </c>
      <c r="K79" s="215">
        <f t="shared" ref="K79:K90" si="73">I79/$I$95</f>
        <v>1.4754909863544859E-2</v>
      </c>
      <c r="L79" s="52">
        <f t="shared" si="61"/>
        <v>-0.57642957798709482</v>
      </c>
      <c r="N79" s="40">
        <f t="shared" si="64"/>
        <v>18.646966623640051</v>
      </c>
      <c r="O79" s="143">
        <f t="shared" si="65"/>
        <v>8.7556214227309894</v>
      </c>
      <c r="P79" s="52">
        <f t="shared" si="66"/>
        <v>-0.53045331182011757</v>
      </c>
    </row>
    <row r="80" spans="1:16" ht="20.100000000000001" customHeight="1" x14ac:dyDescent="0.25">
      <c r="A80" s="38" t="s">
        <v>200</v>
      </c>
      <c r="B80" s="19">
        <v>123.29999999999998</v>
      </c>
      <c r="C80" s="140">
        <v>131.26</v>
      </c>
      <c r="D80" s="247">
        <f t="shared" si="70"/>
        <v>2.1263423290432838E-2</v>
      </c>
      <c r="E80" s="215">
        <f t="shared" si="71"/>
        <v>1.9420348607537625E-2</v>
      </c>
      <c r="F80" s="52">
        <f t="shared" si="58"/>
        <v>6.4557988645579961E-2</v>
      </c>
      <c r="H80" s="19">
        <v>90.914999999999992</v>
      </c>
      <c r="I80" s="140">
        <v>83.737999999999985</v>
      </c>
      <c r="J80" s="214">
        <f t="shared" si="72"/>
        <v>1.3684277387670469E-2</v>
      </c>
      <c r="K80" s="215">
        <f t="shared" si="73"/>
        <v>1.4423004052454551E-2</v>
      </c>
      <c r="L80" s="52">
        <f t="shared" si="61"/>
        <v>-7.8941868778529475E-2</v>
      </c>
      <c r="N80" s="40">
        <f t="shared" si="64"/>
        <v>7.3734793187347938</v>
      </c>
      <c r="O80" s="143">
        <f t="shared" si="65"/>
        <v>6.3795520341307324</v>
      </c>
      <c r="P80" s="52">
        <f t="shared" si="66"/>
        <v>-0.13479759576712397</v>
      </c>
    </row>
    <row r="81" spans="1:16" ht="20.100000000000001" customHeight="1" x14ac:dyDescent="0.25">
      <c r="A81" s="38" t="s">
        <v>234</v>
      </c>
      <c r="B81" s="19">
        <v>39.099999999999994</v>
      </c>
      <c r="C81" s="140">
        <v>36.65</v>
      </c>
      <c r="D81" s="247">
        <f t="shared" si="70"/>
        <v>6.7429022762037624E-3</v>
      </c>
      <c r="E81" s="215">
        <f t="shared" si="71"/>
        <v>5.4224880120848241E-3</v>
      </c>
      <c r="F81" s="52">
        <f t="shared" si="58"/>
        <v>-6.2659846547314477E-2</v>
      </c>
      <c r="H81" s="19">
        <v>41.948999999999998</v>
      </c>
      <c r="I81" s="140">
        <v>41.695999999999998</v>
      </c>
      <c r="J81" s="214">
        <f t="shared" si="72"/>
        <v>6.3140488603133527E-3</v>
      </c>
      <c r="K81" s="215">
        <f t="shared" si="73"/>
        <v>7.1817045662798855E-3</v>
      </c>
      <c r="L81" s="52">
        <f t="shared" si="61"/>
        <v>-6.0311330425039961E-3</v>
      </c>
      <c r="N81" s="40">
        <f t="shared" si="64"/>
        <v>10.728644501278772</v>
      </c>
      <c r="O81" s="143">
        <f t="shared" si="65"/>
        <v>11.376807639836288</v>
      </c>
      <c r="P81" s="52">
        <f t="shared" si="66"/>
        <v>6.0414261883713259E-2</v>
      </c>
    </row>
    <row r="82" spans="1:16" ht="20.100000000000001" customHeight="1" x14ac:dyDescent="0.25">
      <c r="A82" s="38" t="s">
        <v>199</v>
      </c>
      <c r="B82" s="19">
        <v>36.380000000000003</v>
      </c>
      <c r="C82" s="140">
        <v>17.57</v>
      </c>
      <c r="D82" s="247">
        <f t="shared" si="70"/>
        <v>6.2738308135113288E-3</v>
      </c>
      <c r="E82" s="215">
        <f t="shared" si="71"/>
        <v>2.5995392734605828E-3</v>
      </c>
      <c r="F82" s="52">
        <f t="shared" si="58"/>
        <v>-0.51704233095107199</v>
      </c>
      <c r="H82" s="19">
        <v>43.561999999999998</v>
      </c>
      <c r="I82" s="140">
        <v>30.221999999999998</v>
      </c>
      <c r="J82" s="214">
        <f t="shared" si="72"/>
        <v>6.5568332130198645E-3</v>
      </c>
      <c r="K82" s="215">
        <f t="shared" si="73"/>
        <v>5.2054267891910658E-3</v>
      </c>
      <c r="L82" s="52">
        <f t="shared" si="61"/>
        <v>-0.30623020063357975</v>
      </c>
      <c r="N82" s="40">
        <f t="shared" si="64"/>
        <v>11.974161627267728</v>
      </c>
      <c r="O82" s="143">
        <f t="shared" si="65"/>
        <v>17.200910643141718</v>
      </c>
      <c r="P82" s="52">
        <f t="shared" si="66"/>
        <v>0.43650229373650379</v>
      </c>
    </row>
    <row r="83" spans="1:16" ht="20.100000000000001" customHeight="1" x14ac:dyDescent="0.25">
      <c r="A83" s="38" t="s">
        <v>216</v>
      </c>
      <c r="B83" s="19">
        <v>21.419999999999998</v>
      </c>
      <c r="C83" s="140">
        <v>13.95</v>
      </c>
      <c r="D83" s="247">
        <f t="shared" si="70"/>
        <v>3.6939377687029312E-3</v>
      </c>
      <c r="E83" s="215">
        <f t="shared" si="71"/>
        <v>2.0639483702205538E-3</v>
      </c>
      <c r="F83" s="52">
        <f t="shared" si="58"/>
        <v>-0.34873949579831931</v>
      </c>
      <c r="H83" s="19">
        <v>66.587000000000003</v>
      </c>
      <c r="I83" s="140">
        <v>25.934999999999999</v>
      </c>
      <c r="J83" s="214">
        <f t="shared" si="72"/>
        <v>1.0022493300476418E-2</v>
      </c>
      <c r="K83" s="215">
        <f t="shared" si="73"/>
        <v>4.4670353973155419E-3</v>
      </c>
      <c r="L83" s="52">
        <f t="shared" si="61"/>
        <v>-0.61050955892291292</v>
      </c>
      <c r="N83" s="40">
        <f t="shared" si="64"/>
        <v>31.086367880485533</v>
      </c>
      <c r="O83" s="143">
        <f t="shared" si="65"/>
        <v>18.591397849462364</v>
      </c>
      <c r="P83" s="52">
        <f t="shared" si="66"/>
        <v>-0.4019437098300212</v>
      </c>
    </row>
    <row r="84" spans="1:16" ht="20.100000000000001" customHeight="1" x14ac:dyDescent="0.25">
      <c r="A84" s="38" t="s">
        <v>188</v>
      </c>
      <c r="B84" s="19">
        <v>25.189999999999998</v>
      </c>
      <c r="C84" s="140">
        <v>16.490000000000002</v>
      </c>
      <c r="D84" s="247">
        <f t="shared" si="70"/>
        <v>4.3440846122141377E-3</v>
      </c>
      <c r="E84" s="215">
        <f t="shared" si="71"/>
        <v>2.4397497222177016E-3</v>
      </c>
      <c r="F84" s="52">
        <f t="shared" si="58"/>
        <v>-0.34537514886859849</v>
      </c>
      <c r="H84" s="19">
        <v>18.324999999999999</v>
      </c>
      <c r="I84" s="140">
        <v>16.247</v>
      </c>
      <c r="J84" s="214">
        <f t="shared" si="72"/>
        <v>2.7582289295392548E-3</v>
      </c>
      <c r="K84" s="215">
        <f t="shared" si="73"/>
        <v>2.7983776402616392E-3</v>
      </c>
      <c r="L84" s="52">
        <f t="shared" ref="L84:L89" si="74">(I84-H84)/H84</f>
        <v>-0.1133969986357435</v>
      </c>
      <c r="N84" s="40">
        <f t="shared" ref="N84:N89" si="75">(H84/B84)*10</f>
        <v>7.2747121873759433</v>
      </c>
      <c r="O84" s="143">
        <f t="shared" ref="O84:O89" si="76">(I84/C84)*10</f>
        <v>9.8526379624014542</v>
      </c>
      <c r="P84" s="52">
        <f t="shared" ref="P84:P89" si="77">(O84-N84)/N84</f>
        <v>0.35436807788754499</v>
      </c>
    </row>
    <row r="85" spans="1:16" ht="20.100000000000001" customHeight="1" x14ac:dyDescent="0.25">
      <c r="A85" s="38" t="s">
        <v>219</v>
      </c>
      <c r="B85" s="19">
        <v>47.55</v>
      </c>
      <c r="C85" s="140">
        <v>18.920000000000002</v>
      </c>
      <c r="D85" s="247">
        <f t="shared" si="70"/>
        <v>8.2001279599357782E-3</v>
      </c>
      <c r="E85" s="215">
        <f t="shared" si="71"/>
        <v>2.7992762125141854E-3</v>
      </c>
      <c r="F85" s="52">
        <f t="shared" si="58"/>
        <v>-0.60210304942166137</v>
      </c>
      <c r="H85" s="19">
        <v>36.015999999999998</v>
      </c>
      <c r="I85" s="140">
        <v>12.988</v>
      </c>
      <c r="J85" s="214">
        <f t="shared" si="72"/>
        <v>5.4210299113934953E-3</v>
      </c>
      <c r="K85" s="215">
        <f t="shared" si="73"/>
        <v>2.2370486115417102E-3</v>
      </c>
      <c r="L85" s="52">
        <f t="shared" si="74"/>
        <v>-0.6393824966681475</v>
      </c>
      <c r="N85" s="40">
        <f t="shared" si="75"/>
        <v>7.5743427970557313</v>
      </c>
      <c r="O85" s="143">
        <f t="shared" si="76"/>
        <v>6.8646934460887943</v>
      </c>
      <c r="P85" s="52">
        <f t="shared" si="77"/>
        <v>-9.3691211235222824E-2</v>
      </c>
    </row>
    <row r="86" spans="1:16" ht="20.100000000000001" customHeight="1" x14ac:dyDescent="0.25">
      <c r="A86" s="38" t="s">
        <v>169</v>
      </c>
      <c r="B86" s="19">
        <v>9.4499999999999993</v>
      </c>
      <c r="C86" s="140">
        <v>11.629999999999999</v>
      </c>
      <c r="D86" s="247">
        <f t="shared" si="70"/>
        <v>1.6296784273689402E-3</v>
      </c>
      <c r="E86" s="215">
        <f t="shared" si="71"/>
        <v>1.7206967416247339E-3</v>
      </c>
      <c r="F86" s="52">
        <f t="shared" si="58"/>
        <v>0.23068783068783066</v>
      </c>
      <c r="H86" s="19">
        <v>4.7700000000000005</v>
      </c>
      <c r="I86" s="140">
        <v>9.245000000000001</v>
      </c>
      <c r="J86" s="214">
        <f t="shared" si="72"/>
        <v>7.1796736665223724E-4</v>
      </c>
      <c r="K86" s="215">
        <f t="shared" si="73"/>
        <v>1.5923555908302367E-3</v>
      </c>
      <c r="L86" s="52">
        <f t="shared" si="74"/>
        <v>0.93815513626834379</v>
      </c>
      <c r="N86" s="40">
        <f t="shared" si="75"/>
        <v>5.0476190476190483</v>
      </c>
      <c r="O86" s="143">
        <f t="shared" si="76"/>
        <v>7.9492691315563215</v>
      </c>
      <c r="P86" s="52">
        <f t="shared" si="77"/>
        <v>0.57485520530832768</v>
      </c>
    </row>
    <row r="87" spans="1:16" ht="20.100000000000001" customHeight="1" x14ac:dyDescent="0.25">
      <c r="A87" s="38" t="s">
        <v>214</v>
      </c>
      <c r="B87" s="19">
        <v>3.69</v>
      </c>
      <c r="C87" s="140">
        <v>6.92</v>
      </c>
      <c r="D87" s="247">
        <f t="shared" si="70"/>
        <v>6.3635062402025283E-4</v>
      </c>
      <c r="E87" s="215">
        <f t="shared" si="71"/>
        <v>1.0238367542599451E-3</v>
      </c>
      <c r="F87" s="52">
        <f t="shared" si="58"/>
        <v>0.87533875338753386</v>
      </c>
      <c r="H87" s="19">
        <v>4.2039999999999997</v>
      </c>
      <c r="I87" s="140">
        <v>8.8179999999999996</v>
      </c>
      <c r="J87" s="214">
        <f t="shared" si="72"/>
        <v>6.3277459316687728E-4</v>
      </c>
      <c r="K87" s="215">
        <f t="shared" si="73"/>
        <v>1.5188092590525718E-3</v>
      </c>
      <c r="L87" s="52">
        <f t="shared" si="74"/>
        <v>1.0975261655566129</v>
      </c>
      <c r="N87" s="40">
        <f t="shared" si="75"/>
        <v>11.392953929539296</v>
      </c>
      <c r="O87" s="143">
        <f t="shared" si="76"/>
        <v>12.742774566473988</v>
      </c>
      <c r="P87" s="52">
        <f t="shared" si="77"/>
        <v>0.11847854781848279</v>
      </c>
    </row>
    <row r="88" spans="1:16" ht="20.100000000000001" customHeight="1" x14ac:dyDescent="0.25">
      <c r="A88" s="38" t="s">
        <v>205</v>
      </c>
      <c r="B88" s="19">
        <v>4.45</v>
      </c>
      <c r="C88" s="140">
        <v>4.6499999999999995</v>
      </c>
      <c r="D88" s="247">
        <f t="shared" si="70"/>
        <v>7.6741470918431588E-4</v>
      </c>
      <c r="E88" s="215">
        <f t="shared" si="71"/>
        <v>6.8798279007351785E-4</v>
      </c>
      <c r="F88" s="52">
        <f t="shared" si="58"/>
        <v>4.494382022471894E-2</v>
      </c>
      <c r="H88" s="19">
        <v>4.79</v>
      </c>
      <c r="I88" s="140">
        <v>5.6029999999999998</v>
      </c>
      <c r="J88" s="214">
        <f t="shared" si="72"/>
        <v>7.2097771200507667E-4</v>
      </c>
      <c r="K88" s="215">
        <f t="shared" si="73"/>
        <v>9.6505877505914715E-4</v>
      </c>
      <c r="L88" s="52">
        <f t="shared" si="74"/>
        <v>0.16972860125260955</v>
      </c>
      <c r="N88" s="40">
        <f t="shared" si="75"/>
        <v>10.764044943820224</v>
      </c>
      <c r="O88" s="143">
        <f t="shared" si="76"/>
        <v>12.049462365591399</v>
      </c>
      <c r="P88" s="52">
        <f t="shared" si="77"/>
        <v>0.1194176936718524</v>
      </c>
    </row>
    <row r="89" spans="1:16" ht="20.100000000000001" customHeight="1" x14ac:dyDescent="0.25">
      <c r="A89" s="38" t="s">
        <v>211</v>
      </c>
      <c r="B89" s="19">
        <v>6.93</v>
      </c>
      <c r="C89" s="140">
        <v>8.69</v>
      </c>
      <c r="D89" s="247">
        <f t="shared" si="70"/>
        <v>1.1950975134038895E-3</v>
      </c>
      <c r="E89" s="215">
        <f t="shared" si="71"/>
        <v>1.2857140743524453E-3</v>
      </c>
      <c r="F89" s="52">
        <f t="shared" si="58"/>
        <v>0.25396825396825395</v>
      </c>
      <c r="H89" s="19">
        <v>3.6120000000000001</v>
      </c>
      <c r="I89" s="140">
        <v>5.1360000000000001</v>
      </c>
      <c r="J89" s="214">
        <f t="shared" si="72"/>
        <v>5.4366837072282611E-4</v>
      </c>
      <c r="K89" s="215">
        <f t="shared" si="73"/>
        <v>8.8462285716647869E-4</v>
      </c>
      <c r="L89" s="52">
        <f t="shared" si="74"/>
        <v>0.42192691029900331</v>
      </c>
      <c r="N89" s="40">
        <f t="shared" si="75"/>
        <v>5.2121212121212128</v>
      </c>
      <c r="O89" s="143">
        <f t="shared" si="76"/>
        <v>5.9102416570771013</v>
      </c>
      <c r="P89" s="52">
        <f t="shared" si="77"/>
        <v>0.13394171327642043</v>
      </c>
    </row>
    <row r="90" spans="1:16" ht="20.100000000000001" customHeight="1" x14ac:dyDescent="0.25">
      <c r="A90" s="38" t="s">
        <v>237</v>
      </c>
      <c r="B90" s="19"/>
      <c r="C90" s="140">
        <v>0.16999999999999998</v>
      </c>
      <c r="D90" s="247">
        <f t="shared" si="70"/>
        <v>0</v>
      </c>
      <c r="E90" s="215">
        <f t="shared" si="71"/>
        <v>2.5152058991935064E-5</v>
      </c>
      <c r="F90" s="52"/>
      <c r="H90" s="19"/>
      <c r="I90" s="140">
        <v>3.2</v>
      </c>
      <c r="J90" s="214">
        <f t="shared" si="72"/>
        <v>0</v>
      </c>
      <c r="K90" s="215">
        <f t="shared" si="73"/>
        <v>5.5116688920029821E-4</v>
      </c>
      <c r="L90" s="52"/>
      <c r="N90" s="40"/>
      <c r="O90" s="143">
        <f t="shared" ref="O90" si="78">(I90/C90)*10</f>
        <v>188.2352941176471</v>
      </c>
      <c r="P90" s="52"/>
    </row>
    <row r="91" spans="1:16" ht="20.100000000000001" customHeight="1" x14ac:dyDescent="0.25">
      <c r="A91" s="38" t="s">
        <v>233</v>
      </c>
      <c r="B91" s="19">
        <v>1.89</v>
      </c>
      <c r="C91" s="140">
        <v>2.64</v>
      </c>
      <c r="D91" s="247">
        <f t="shared" si="70"/>
        <v>3.2593568547378804E-4</v>
      </c>
      <c r="E91" s="215">
        <f t="shared" si="71"/>
        <v>3.9059668081593282E-4</v>
      </c>
      <c r="F91" s="52">
        <f t="shared" si="58"/>
        <v>0.39682539682539697</v>
      </c>
      <c r="H91" s="19">
        <v>2.903</v>
      </c>
      <c r="I91" s="140">
        <v>2.6989999999999998</v>
      </c>
      <c r="J91" s="214">
        <f>H91/$H$95</f>
        <v>4.3695162796466338E-4</v>
      </c>
      <c r="K91" s="215">
        <f>I91/$I$95</f>
        <v>4.6487482310987653E-4</v>
      </c>
      <c r="L91" s="52">
        <f t="shared" ref="L91" si="79">(I91-H91)/H91</f>
        <v>-7.0272132276954932E-2</v>
      </c>
      <c r="N91" s="40">
        <f t="shared" ref="N91" si="80">(H91/B91)*10</f>
        <v>15.359788359788361</v>
      </c>
      <c r="O91" s="143">
        <f t="shared" ref="O91:O93" si="81">(I91/C91)*10</f>
        <v>10.223484848484848</v>
      </c>
      <c r="P91" s="52">
        <f t="shared" ref="P91" si="82">(O91-N91)/N91</f>
        <v>-0.33439936742554732</v>
      </c>
    </row>
    <row r="92" spans="1:16" ht="20.100000000000001" customHeight="1" x14ac:dyDescent="0.25">
      <c r="A92" s="38" t="s">
        <v>238</v>
      </c>
      <c r="B92" s="19"/>
      <c r="C92" s="140">
        <v>2.25</v>
      </c>
      <c r="D92" s="247">
        <f>B92/$B$95</f>
        <v>0</v>
      </c>
      <c r="E92" s="215">
        <f>C92/$C$95</f>
        <v>3.3289489842267E-4</v>
      </c>
      <c r="F92" s="52"/>
      <c r="H92" s="19"/>
      <c r="I92" s="140">
        <v>2.6379999999999999</v>
      </c>
      <c r="J92" s="214">
        <f>H92/$H$95</f>
        <v>0</v>
      </c>
      <c r="K92" s="215">
        <f>I92/$I$95</f>
        <v>4.5436820428449581E-4</v>
      </c>
      <c r="L92" s="52"/>
      <c r="N92" s="40"/>
      <c r="O92" s="143">
        <f t="shared" si="81"/>
        <v>11.724444444444444</v>
      </c>
      <c r="P92" s="52"/>
    </row>
    <row r="93" spans="1:16" ht="20.100000000000001" customHeight="1" x14ac:dyDescent="0.25">
      <c r="A93" s="38" t="s">
        <v>239</v>
      </c>
      <c r="B93" s="19"/>
      <c r="C93" s="140">
        <v>3.6</v>
      </c>
      <c r="D93" s="247">
        <f>B93/$B$95</f>
        <v>0</v>
      </c>
      <c r="E93" s="215">
        <f>C93/$C$95</f>
        <v>5.3263183747627202E-4</v>
      </c>
      <c r="F93" s="52"/>
      <c r="H93" s="19"/>
      <c r="I93" s="140">
        <v>2.4020000000000001</v>
      </c>
      <c r="J93" s="214">
        <f>H93/$H$95</f>
        <v>0</v>
      </c>
      <c r="K93" s="215">
        <f>I93/$I$95</f>
        <v>4.1371964620597388E-4</v>
      </c>
      <c r="L93" s="52"/>
      <c r="N93" s="40"/>
      <c r="O93" s="143">
        <f t="shared" si="81"/>
        <v>6.6722222222222225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45.730000000000473</v>
      </c>
      <c r="C94" s="22">
        <f>C95-SUM(C68:C93)</f>
        <v>39.300000000002001</v>
      </c>
      <c r="D94" s="247">
        <f>B94/$B$95</f>
        <v>7.8862639665166576E-3</v>
      </c>
      <c r="E94" s="215">
        <f>C94/$C$95</f>
        <v>5.8145642257829318E-3</v>
      </c>
      <c r="F94" s="52">
        <f t="shared" si="58"/>
        <v>-0.14060791602883022</v>
      </c>
      <c r="H94" s="196">
        <f>H95-SUM(H68:H93)</f>
        <v>145.08600000000024</v>
      </c>
      <c r="I94" s="119">
        <f>I95-SUM(I68:I93)</f>
        <v>21.658999999998741</v>
      </c>
      <c r="J94" s="214">
        <f>H94/$H$95</f>
        <v>2.183794829310412E-2</v>
      </c>
      <c r="K94" s="215">
        <f>I94/$I$95</f>
        <v>3.7305386416214268E-3</v>
      </c>
      <c r="L94" s="52">
        <f t="shared" ref="L94" si="83">(I94-H94)/H94</f>
        <v>-0.85071612698676158</v>
      </c>
      <c r="N94" s="40">
        <f t="shared" ref="N94" si="84">(H94/B94)*10</f>
        <v>31.726656461840967</v>
      </c>
      <c r="O94" s="143">
        <f t="shared" ref="O94" si="85">(I94/C94)*10</f>
        <v>5.5111959287525805</v>
      </c>
      <c r="P94" s="52">
        <f t="shared" ref="P94" si="86">(O94-N94)/N94</f>
        <v>-0.82629131010445001</v>
      </c>
    </row>
    <row r="95" spans="1:16" ht="26.25" customHeight="1" thickBot="1" x14ac:dyDescent="0.3">
      <c r="A95" s="12" t="s">
        <v>18</v>
      </c>
      <c r="B95" s="17">
        <v>5798.69</v>
      </c>
      <c r="C95" s="145">
        <v>6758.89</v>
      </c>
      <c r="D95" s="243">
        <f>SUM(D68:D94)</f>
        <v>1</v>
      </c>
      <c r="E95" s="244">
        <f>SUM(E68:E94)</f>
        <v>1.0000000000000004</v>
      </c>
      <c r="F95" s="57">
        <f>(C95-B95)/B95</f>
        <v>0.16558912444017543</v>
      </c>
      <c r="G95" s="1"/>
      <c r="H95" s="17">
        <v>6643.7559999999994</v>
      </c>
      <c r="I95" s="145">
        <v>5805.8639999999996</v>
      </c>
      <c r="J95" s="255">
        <f>H95/$H$95</f>
        <v>1</v>
      </c>
      <c r="K95" s="244">
        <f>I95/$I$95</f>
        <v>1</v>
      </c>
      <c r="L95" s="57">
        <f>(I95-H95)/H95</f>
        <v>-0.12611721441907256</v>
      </c>
      <c r="M95" s="1"/>
      <c r="N95" s="37">
        <f t="shared" ref="N95:O95" si="87">(H95/B95)*10</f>
        <v>11.457339502542816</v>
      </c>
      <c r="O95" s="150">
        <f t="shared" si="87"/>
        <v>8.5899666957148284</v>
      </c>
      <c r="P95" s="57">
        <f>(O95-N95)/N95</f>
        <v>-0.25026515153815676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5" t="s">
        <v>3</v>
      </c>
      <c r="B4" s="337"/>
      <c r="C4" s="337"/>
      <c r="D4" s="368" t="s">
        <v>1</v>
      </c>
      <c r="E4" s="376"/>
      <c r="F4" s="358" t="s">
        <v>13</v>
      </c>
      <c r="G4" s="358"/>
      <c r="H4" s="375" t="s">
        <v>34</v>
      </c>
      <c r="I4" s="376"/>
      <c r="K4" s="368" t="s">
        <v>19</v>
      </c>
      <c r="L4" s="376"/>
      <c r="M4" s="358" t="s">
        <v>13</v>
      </c>
      <c r="N4" s="358"/>
      <c r="O4" s="375" t="s">
        <v>34</v>
      </c>
      <c r="P4" s="376"/>
      <c r="R4" s="368" t="s">
        <v>22</v>
      </c>
      <c r="S4" s="358"/>
      <c r="T4" s="69" t="s">
        <v>0</v>
      </c>
    </row>
    <row r="5" spans="1:20" x14ac:dyDescent="0.25">
      <c r="A5" s="359"/>
      <c r="B5" s="338"/>
      <c r="C5" s="338"/>
      <c r="D5" s="377" t="s">
        <v>40</v>
      </c>
      <c r="E5" s="378"/>
      <c r="F5" s="379" t="str">
        <f>D5</f>
        <v>jan - mar</v>
      </c>
      <c r="G5" s="379"/>
      <c r="H5" s="377" t="str">
        <f>F5</f>
        <v>jan - mar</v>
      </c>
      <c r="I5" s="378"/>
      <c r="K5" s="377" t="str">
        <f>D5</f>
        <v>jan - mar</v>
      </c>
      <c r="L5" s="378"/>
      <c r="M5" s="379" t="str">
        <f>D5</f>
        <v>jan - mar</v>
      </c>
      <c r="N5" s="379"/>
      <c r="O5" s="377" t="str">
        <f>D5</f>
        <v>jan - mar</v>
      </c>
      <c r="P5" s="378"/>
      <c r="R5" s="377" t="str">
        <f>D5</f>
        <v>jan - mar</v>
      </c>
      <c r="S5" s="379"/>
      <c r="T5" s="67" t="s">
        <v>35</v>
      </c>
    </row>
    <row r="6" spans="1:20" ht="15.75" thickBot="1" x14ac:dyDescent="0.3">
      <c r="A6" s="359"/>
      <c r="B6" s="338"/>
      <c r="C6" s="338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5" t="s">
        <v>2</v>
      </c>
      <c r="B23" s="337"/>
      <c r="C23" s="337"/>
      <c r="D23" s="368" t="s">
        <v>1</v>
      </c>
      <c r="E23" s="376"/>
      <c r="F23" s="358" t="s">
        <v>13</v>
      </c>
      <c r="G23" s="358"/>
      <c r="H23" s="375" t="s">
        <v>34</v>
      </c>
      <c r="I23" s="376"/>
      <c r="J23"/>
      <c r="K23" s="368" t="s">
        <v>19</v>
      </c>
      <c r="L23" s="376"/>
      <c r="M23" s="358" t="s">
        <v>13</v>
      </c>
      <c r="N23" s="358"/>
      <c r="O23" s="375" t="s">
        <v>34</v>
      </c>
      <c r="P23" s="376"/>
      <c r="Q23"/>
      <c r="R23" s="368" t="s">
        <v>22</v>
      </c>
      <c r="S23" s="358"/>
      <c r="T23" s="69" t="s">
        <v>0</v>
      </c>
    </row>
    <row r="24" spans="1:20" s="3" customFormat="1" ht="15" customHeight="1" x14ac:dyDescent="0.25">
      <c r="A24" s="359"/>
      <c r="B24" s="338"/>
      <c r="C24" s="338"/>
      <c r="D24" s="377" t="s">
        <v>40</v>
      </c>
      <c r="E24" s="378"/>
      <c r="F24" s="379" t="str">
        <f>D24</f>
        <v>jan - mar</v>
      </c>
      <c r="G24" s="379"/>
      <c r="H24" s="377" t="str">
        <f>F24</f>
        <v>jan - mar</v>
      </c>
      <c r="I24" s="378"/>
      <c r="J24"/>
      <c r="K24" s="377" t="str">
        <f>D24</f>
        <v>jan - mar</v>
      </c>
      <c r="L24" s="378"/>
      <c r="M24" s="379" t="str">
        <f>D24</f>
        <v>jan - mar</v>
      </c>
      <c r="N24" s="379"/>
      <c r="O24" s="377" t="str">
        <f>D24</f>
        <v>jan - mar</v>
      </c>
      <c r="P24" s="378"/>
      <c r="Q24"/>
      <c r="R24" s="377" t="str">
        <f>D24</f>
        <v>jan - mar</v>
      </c>
      <c r="S24" s="379"/>
      <c r="T24" s="67" t="s">
        <v>35</v>
      </c>
    </row>
    <row r="25" spans="1:20" ht="15.75" customHeight="1" thickBot="1" x14ac:dyDescent="0.3">
      <c r="A25" s="359"/>
      <c r="B25" s="338"/>
      <c r="C25" s="338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5" t="s">
        <v>2</v>
      </c>
      <c r="B42" s="337"/>
      <c r="C42" s="337"/>
      <c r="D42" s="368" t="s">
        <v>1</v>
      </c>
      <c r="E42" s="376"/>
      <c r="F42" s="358" t="s">
        <v>13</v>
      </c>
      <c r="G42" s="358"/>
      <c r="H42" s="375" t="s">
        <v>34</v>
      </c>
      <c r="I42" s="376"/>
      <c r="K42" s="368" t="s">
        <v>19</v>
      </c>
      <c r="L42" s="376"/>
      <c r="M42" s="358" t="s">
        <v>13</v>
      </c>
      <c r="N42" s="358"/>
      <c r="O42" s="375" t="s">
        <v>34</v>
      </c>
      <c r="P42" s="376"/>
      <c r="R42" s="368" t="s">
        <v>22</v>
      </c>
      <c r="S42" s="358"/>
      <c r="T42" s="69" t="s">
        <v>0</v>
      </c>
    </row>
    <row r="43" spans="1:20" ht="15" customHeight="1" x14ac:dyDescent="0.25">
      <c r="A43" s="359"/>
      <c r="B43" s="338"/>
      <c r="C43" s="338"/>
      <c r="D43" s="377" t="s">
        <v>40</v>
      </c>
      <c r="E43" s="378"/>
      <c r="F43" s="379" t="str">
        <f>D43</f>
        <v>jan - mar</v>
      </c>
      <c r="G43" s="379"/>
      <c r="H43" s="377" t="str">
        <f>F43</f>
        <v>jan - mar</v>
      </c>
      <c r="I43" s="378"/>
      <c r="K43" s="377" t="str">
        <f>D43</f>
        <v>jan - mar</v>
      </c>
      <c r="L43" s="378"/>
      <c r="M43" s="379" t="str">
        <f>D43</f>
        <v>jan - mar</v>
      </c>
      <c r="N43" s="379"/>
      <c r="O43" s="377" t="str">
        <f>D43</f>
        <v>jan - mar</v>
      </c>
      <c r="P43" s="378"/>
      <c r="R43" s="377" t="str">
        <f>D43</f>
        <v>jan - mar</v>
      </c>
      <c r="S43" s="379"/>
      <c r="T43" s="67" t="s">
        <v>35</v>
      </c>
    </row>
    <row r="44" spans="1:20" ht="15.75" customHeight="1" thickBot="1" x14ac:dyDescent="0.3">
      <c r="A44" s="359"/>
      <c r="B44" s="338"/>
      <c r="C44" s="338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1" workbookViewId="0">
      <selection activeCell="T30" sqref="T30:U30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5" t="s">
        <v>3</v>
      </c>
      <c r="B3" s="327">
        <v>2007</v>
      </c>
      <c r="C3" s="329">
        <v>2008</v>
      </c>
      <c r="D3" s="329">
        <v>2009</v>
      </c>
      <c r="E3" s="329">
        <v>2010</v>
      </c>
      <c r="F3" s="329">
        <v>2011</v>
      </c>
      <c r="G3" s="329">
        <v>2012</v>
      </c>
      <c r="H3" s="329">
        <v>2013</v>
      </c>
      <c r="I3" s="329">
        <v>2014</v>
      </c>
      <c r="J3" s="329">
        <v>2015</v>
      </c>
      <c r="K3" s="329">
        <v>2016</v>
      </c>
      <c r="L3" s="335">
        <v>2017</v>
      </c>
      <c r="M3" s="329">
        <v>2018</v>
      </c>
      <c r="N3" s="329">
        <v>2019</v>
      </c>
      <c r="O3" s="337">
        <v>2020</v>
      </c>
      <c r="P3" s="329">
        <v>2021</v>
      </c>
      <c r="Q3" s="337">
        <v>2022</v>
      </c>
      <c r="R3" s="321">
        <v>2023</v>
      </c>
      <c r="S3" s="271" t="s">
        <v>49</v>
      </c>
      <c r="T3" s="323" t="s">
        <v>155</v>
      </c>
      <c r="U3" s="324"/>
      <c r="V3" s="319" t="s">
        <v>144</v>
      </c>
      <c r="W3" s="320"/>
    </row>
    <row r="4" spans="1:37" ht="31.5" customHeight="1" thickBot="1" x14ac:dyDescent="0.3">
      <c r="A4" s="326"/>
      <c r="B4" s="328"/>
      <c r="C4" s="330"/>
      <c r="D4" s="330"/>
      <c r="E4" s="330"/>
      <c r="F4" s="330"/>
      <c r="G4" s="330"/>
      <c r="H4" s="330"/>
      <c r="I4" s="330"/>
      <c r="J4" s="330"/>
      <c r="K4" s="330"/>
      <c r="L4" s="336"/>
      <c r="M4" s="330"/>
      <c r="N4" s="330"/>
      <c r="O4" s="338"/>
      <c r="P4" s="330"/>
      <c r="Q4" s="338"/>
      <c r="R4" s="322"/>
      <c r="S4" s="174" t="s">
        <v>145</v>
      </c>
      <c r="T4" s="127">
        <v>2023</v>
      </c>
      <c r="U4" s="264">
        <v>2024</v>
      </c>
      <c r="V4" s="297" t="s">
        <v>156</v>
      </c>
      <c r="W4" s="298" t="s">
        <v>157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602135.16199999861</v>
      </c>
      <c r="U6" s="147">
        <v>618737.29099999706</v>
      </c>
      <c r="V6" s="112">
        <v>957986.79300000006</v>
      </c>
      <c r="W6" s="147">
        <v>941234.42900000035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2.7572096844260496E-2</v>
      </c>
      <c r="W7" s="278">
        <f>(W6-V6)/V6</f>
        <v>-1.7487051097581998E-2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142819.8540000002</v>
      </c>
      <c r="U8" s="147">
        <v>100773.12500000019</v>
      </c>
      <c r="V8" s="112">
        <v>221060.31399999998</v>
      </c>
      <c r="W8" s="147">
        <v>155534.86000000004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-0.29440394890755139</v>
      </c>
      <c r="V9" s="299"/>
      <c r="W9" s="281">
        <f>(W8-V8)/V8</f>
        <v>-0.29641437132854132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119">
        <f t="shared" si="3"/>
        <v>733619.61300000013</v>
      </c>
      <c r="R10" s="140">
        <f t="shared" si="3"/>
        <v>727050.71100000001</v>
      </c>
      <c r="T10" s="117">
        <f>T6-T8</f>
        <v>459315.30799999845</v>
      </c>
      <c r="U10" s="140">
        <f>U6-U8</f>
        <v>517964.16599999688</v>
      </c>
      <c r="V10" s="119">
        <f>V6-V8</f>
        <v>736926.47900000005</v>
      </c>
      <c r="W10" s="140">
        <f>W6-W8</f>
        <v>785699.56900000037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0.12768757535074063</v>
      </c>
      <c r="V11" s="299"/>
      <c r="W11" s="281">
        <f>(W10-V10)/V10</f>
        <v>6.6184472114755311E-2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4.2160466149195042</v>
      </c>
      <c r="U12" s="285">
        <f t="shared" si="5"/>
        <v>6.1399037789092663</v>
      </c>
      <c r="V12" s="103">
        <f>V6/V8</f>
        <v>4.333599168777079</v>
      </c>
      <c r="W12" s="285">
        <f>W6/W8</f>
        <v>6.0515978797293419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5" t="s">
        <v>2</v>
      </c>
      <c r="B14" s="327">
        <v>2007</v>
      </c>
      <c r="C14" s="329">
        <v>2008</v>
      </c>
      <c r="D14" s="329">
        <v>2009</v>
      </c>
      <c r="E14" s="329">
        <v>2010</v>
      </c>
      <c r="F14" s="329">
        <v>2011</v>
      </c>
      <c r="G14" s="329">
        <v>2012</v>
      </c>
      <c r="H14" s="329">
        <v>2013</v>
      </c>
      <c r="I14" s="329">
        <v>2014</v>
      </c>
      <c r="J14" s="329">
        <v>2015</v>
      </c>
      <c r="K14" s="333">
        <v>2016</v>
      </c>
      <c r="L14" s="335">
        <v>2017</v>
      </c>
      <c r="M14" s="329">
        <v>2018</v>
      </c>
      <c r="N14" s="329">
        <v>2019</v>
      </c>
      <c r="O14" s="337">
        <v>2020</v>
      </c>
      <c r="P14" s="329">
        <v>2021</v>
      </c>
      <c r="Q14" s="329">
        <v>2022</v>
      </c>
      <c r="R14" s="321">
        <v>2023</v>
      </c>
      <c r="S14" s="128" t="s">
        <v>49</v>
      </c>
      <c r="T14" s="323" t="str">
        <f>T3</f>
        <v>jan-ago</v>
      </c>
      <c r="U14" s="324"/>
      <c r="V14" s="319" t="s">
        <v>144</v>
      </c>
      <c r="W14" s="320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6"/>
      <c r="B15" s="328"/>
      <c r="C15" s="330"/>
      <c r="D15" s="330"/>
      <c r="E15" s="330"/>
      <c r="F15" s="330"/>
      <c r="G15" s="330"/>
      <c r="H15" s="330"/>
      <c r="I15" s="330"/>
      <c r="J15" s="330"/>
      <c r="K15" s="334"/>
      <c r="L15" s="336"/>
      <c r="M15" s="330"/>
      <c r="N15" s="330"/>
      <c r="O15" s="338"/>
      <c r="P15" s="330"/>
      <c r="Q15" s="339"/>
      <c r="R15" s="322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set 2022 a ago 2023</v>
      </c>
      <c r="W15" s="298" t="str">
        <f>W4</f>
        <v>set  2023 a agp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256026.80900000021</v>
      </c>
      <c r="U17" s="147">
        <v>269438.76799999946</v>
      </c>
      <c r="V17" s="39">
        <v>412911.68600000005</v>
      </c>
      <c r="W17" s="147">
        <v>418762.31099999993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1.416919210177036E-2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141082.848</v>
      </c>
      <c r="U19" s="147">
        <v>99271.188000000155</v>
      </c>
      <c r="V19" s="112">
        <v>218273.77600000001</v>
      </c>
      <c r="W19" s="147">
        <v>153080.02100000001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-0.29636246072945627</v>
      </c>
      <c r="V20" s="299"/>
      <c r="W20" s="281">
        <f>(W19-V19)/V19</f>
        <v>-0.29867882525658968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114943.96100000021</v>
      </c>
      <c r="U21" s="140">
        <f>U17-U19</f>
        <v>170167.57999999932</v>
      </c>
      <c r="V21" s="119">
        <f>V17-V19</f>
        <v>194637.91000000003</v>
      </c>
      <c r="W21" s="140">
        <f>W17-W19</f>
        <v>265682.28999999992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0.48043949868753</v>
      </c>
      <c r="V22" s="299"/>
      <c r="W22" s="281">
        <f>(W21-V21)/V21</f>
        <v>0.36500792677027755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1.8147266845648042</v>
      </c>
      <c r="U23" s="285">
        <f>(U17/U19)</f>
        <v>2.7141688684132506</v>
      </c>
      <c r="V23" s="103">
        <f>V17/V19</f>
        <v>1.8917145869140048</v>
      </c>
      <c r="W23" s="285">
        <f>W17/W19</f>
        <v>2.7355778256654402</v>
      </c>
    </row>
    <row r="24" spans="1:37" ht="30" customHeight="1" thickBot="1" x14ac:dyDescent="0.3"/>
    <row r="25" spans="1:37" ht="22.5" customHeight="1" x14ac:dyDescent="0.25">
      <c r="A25" s="325" t="s">
        <v>15</v>
      </c>
      <c r="B25" s="327">
        <v>2007</v>
      </c>
      <c r="C25" s="329">
        <v>2008</v>
      </c>
      <c r="D25" s="329">
        <v>2009</v>
      </c>
      <c r="E25" s="329">
        <v>2010</v>
      </c>
      <c r="F25" s="329">
        <v>2011</v>
      </c>
      <c r="G25" s="329">
        <v>2012</v>
      </c>
      <c r="H25" s="329">
        <v>2013</v>
      </c>
      <c r="I25" s="329">
        <v>2014</v>
      </c>
      <c r="J25" s="329">
        <v>2015</v>
      </c>
      <c r="K25" s="333">
        <v>2016</v>
      </c>
      <c r="L25" s="335">
        <v>2017</v>
      </c>
      <c r="M25" s="329">
        <v>2018</v>
      </c>
      <c r="N25" s="329">
        <v>2019</v>
      </c>
      <c r="O25" s="331">
        <v>2020</v>
      </c>
      <c r="P25" s="337">
        <v>2021</v>
      </c>
      <c r="Q25" s="329">
        <v>2022</v>
      </c>
      <c r="R25" s="321">
        <v>2023</v>
      </c>
      <c r="S25" s="128" t="s">
        <v>49</v>
      </c>
      <c r="T25" s="323" t="str">
        <f>T14</f>
        <v>jan-ago</v>
      </c>
      <c r="U25" s="324"/>
      <c r="V25" s="319" t="s">
        <v>144</v>
      </c>
      <c r="W25" s="320"/>
    </row>
    <row r="26" spans="1:37" ht="31.5" customHeight="1" thickBot="1" x14ac:dyDescent="0.3">
      <c r="A26" s="326"/>
      <c r="B26" s="328"/>
      <c r="C26" s="330"/>
      <c r="D26" s="330"/>
      <c r="E26" s="330"/>
      <c r="F26" s="330"/>
      <c r="G26" s="330"/>
      <c r="H26" s="330"/>
      <c r="I26" s="330"/>
      <c r="J26" s="330"/>
      <c r="K26" s="334"/>
      <c r="L26" s="336"/>
      <c r="M26" s="330"/>
      <c r="N26" s="330"/>
      <c r="O26" s="332"/>
      <c r="P26" s="338"/>
      <c r="Q26" s="330"/>
      <c r="R26" s="322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set 2022 a ago 2023</v>
      </c>
      <c r="W26" s="298" t="str">
        <f>W4</f>
        <v>set  2023 a agp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346108.35299999878</v>
      </c>
      <c r="U28" s="147">
        <v>349298.52300000016</v>
      </c>
      <c r="V28" s="112">
        <v>545075.10700000008</v>
      </c>
      <c r="W28" s="147">
        <v>522472.11800000025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9.2172580417364033E-3</v>
      </c>
      <c r="W29" s="278">
        <f>(W28-V28)/V28</f>
        <v>-4.1467659611907071E-2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1737.0060000000005</v>
      </c>
      <c r="U30" s="147">
        <v>1501.9370000000006</v>
      </c>
      <c r="V30" s="112">
        <v>2786.5379999999991</v>
      </c>
      <c r="W30" s="147">
        <v>2454.8389999999995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-0.13532998734604249</v>
      </c>
      <c r="V31" s="299"/>
      <c r="W31" s="281">
        <f>(W30-V30)/V30</f>
        <v>-0.11903623779758242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344371.34699999879</v>
      </c>
      <c r="U32" s="140">
        <f>U28-U30</f>
        <v>347796.58600000018</v>
      </c>
      <c r="V32" s="119">
        <f>V28-V30</f>
        <v>542288.56900000013</v>
      </c>
      <c r="W32" s="140">
        <f>W28-W30</f>
        <v>520017.27900000027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9.9463530570718783E-3</v>
      </c>
      <c r="V33" s="299"/>
      <c r="W33" s="281">
        <f>(W32-V32)/V32</f>
        <v>-4.106907516245259E-2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199.25570377995163</v>
      </c>
      <c r="U34" s="285">
        <f>(U28/U30)</f>
        <v>232.56536259510221</v>
      </c>
    </row>
    <row r="36" spans="1:23" x14ac:dyDescent="0.25">
      <c r="A36" s="3" t="s">
        <v>70</v>
      </c>
    </row>
  </sheetData>
  <mergeCells count="60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V3:W3"/>
    <mergeCell ref="V14:W14"/>
    <mergeCell ref="V25:W25"/>
    <mergeCell ref="R3:R4"/>
    <mergeCell ref="R14:R15"/>
    <mergeCell ref="R25:R26"/>
    <mergeCell ref="T25:U25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H48" workbookViewId="0">
      <selection activeCell="AH58" sqref="A58:XFD58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5" t="s">
        <v>3</v>
      </c>
      <c r="B4" s="347" t="s">
        <v>72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/>
      <c r="Q4" s="350" t="s">
        <v>146</v>
      </c>
      <c r="S4" s="348" t="s">
        <v>3</v>
      </c>
      <c r="T4" s="340" t="s">
        <v>72</v>
      </c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2"/>
      <c r="AI4" s="343" t="s">
        <v>146</v>
      </c>
      <c r="AK4" s="340" t="s">
        <v>72</v>
      </c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2"/>
      <c r="AZ4" s="343" t="s">
        <v>146</v>
      </c>
    </row>
    <row r="5" spans="1:55" ht="20.100000000000001" customHeight="1" thickBot="1" x14ac:dyDescent="0.3">
      <c r="A5" s="34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1"/>
      <c r="S5" s="349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4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4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224820.05999999997</v>
      </c>
      <c r="Q7" s="61">
        <f>IF(P7="","",(P7-O7)/O7)</f>
        <v>-3.8530489057352624E-2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62328.525999999998</v>
      </c>
      <c r="AH7" s="112">
        <v>64824.128999999914</v>
      </c>
      <c r="AI7" s="61">
        <f>IF(AH7="","",(AH7-AG7)/AG7)</f>
        <v>4.0039499730828154E-2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2.8833783337661205</v>
      </c>
      <c r="AZ7" s="61">
        <f t="shared" ref="AZ7:AZ23" si="1">IF(AY7="","",(AY7-AX7)/AX7)</f>
        <v>8.1718648271174976E-2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225923.72000000015</v>
      </c>
      <c r="P8" s="119">
        <v>268975.33000000089</v>
      </c>
      <c r="Q8" s="52">
        <f t="shared" ref="Q8:Q23" si="2">IF(P8="","",(P8-O8)/O8)</f>
        <v>0.19055816715482871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72566.13800000005</v>
      </c>
      <c r="AI8" s="52">
        <f t="shared" ref="AI8:AI23" si="3">IF(AH8="","",(AH8-AG8)/AG8)</f>
        <v>0.10842602581681024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2.6978733700224407</v>
      </c>
      <c r="AZ8" s="52">
        <f t="shared" si="1"/>
        <v>-6.8986248302589218E-2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293138.80999999988</v>
      </c>
      <c r="Q9" s="52">
        <f t="shared" si="2"/>
        <v>1.908694250704936E-2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82246.040000000008</v>
      </c>
      <c r="AH9" s="119">
        <v>77190.757999999929</v>
      </c>
      <c r="AI9" s="52">
        <f t="shared" si="3"/>
        <v>-6.1465354441381966E-2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2.8592551575450731</v>
      </c>
      <c r="AY9" s="157">
        <f t="shared" ref="AY9:AY18" si="4">IF(AH9="","",(AH9/P9)*10)</f>
        <v>2.6332493469561387</v>
      </c>
      <c r="AZ9" s="52">
        <f t="shared" si="1"/>
        <v>-7.9043596368986072E-2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330172.90999999997</v>
      </c>
      <c r="Q10" s="52">
        <f t="shared" si="2"/>
        <v>0.36265413813452774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68969.697000000058</v>
      </c>
      <c r="AH10" s="119">
        <v>84460.277999999962</v>
      </c>
      <c r="AI10" s="52">
        <f t="shared" si="3"/>
        <v>0.22459981229147477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2.8464431870844464</v>
      </c>
      <c r="AY10" s="157">
        <f t="shared" si="4"/>
        <v>2.5580620166566654</v>
      </c>
      <c r="AZ10" s="52">
        <f t="shared" si="1"/>
        <v>-0.1013128144402432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281804.5799999999</v>
      </c>
      <c r="P11" s="119">
        <v>318303.22999999992</v>
      </c>
      <c r="Q11" s="52">
        <f t="shared" si="2"/>
        <v>0.12951758981348011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80880.138000000079</v>
      </c>
      <c r="AH11" s="119">
        <v>82249.884000000107</v>
      </c>
      <c r="AI11" s="52">
        <f t="shared" si="3"/>
        <v>1.6935505228737702E-2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2.8700789036146999</v>
      </c>
      <c r="AY11" s="157">
        <f t="shared" si="4"/>
        <v>2.5840103476172742</v>
      </c>
      <c r="AZ11" s="52">
        <f t="shared" si="1"/>
        <v>-9.9672714794404677E-2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308172.16999999952</v>
      </c>
      <c r="P12" s="119">
        <v>287660.09999999945</v>
      </c>
      <c r="Q12" s="52">
        <f t="shared" si="2"/>
        <v>-6.6560423025869259E-2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86964.572000000058</v>
      </c>
      <c r="AH12" s="119">
        <v>73911.820000000022</v>
      </c>
      <c r="AI12" s="52">
        <f t="shared" si="3"/>
        <v>-0.15009275271313965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2.8219476145428768</v>
      </c>
      <c r="AY12" s="157">
        <f t="shared" si="4"/>
        <v>2.5694150839828032</v>
      </c>
      <c r="AZ12" s="52">
        <f t="shared" si="1"/>
        <v>-8.9488737940651319E-2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298746.16999999981</v>
      </c>
      <c r="P13" s="119">
        <v>342006.2700000006</v>
      </c>
      <c r="Q13" s="52">
        <f t="shared" si="2"/>
        <v>0.14480553842749119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86869.53499999996</v>
      </c>
      <c r="AH13" s="119">
        <v>92298.793000000122</v>
      </c>
      <c r="AI13" s="52">
        <f t="shared" si="3"/>
        <v>6.2498987706106221E-2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2.9078041402170953</v>
      </c>
      <c r="AY13" s="157">
        <f t="shared" si="4"/>
        <v>2.6987456399556642</v>
      </c>
      <c r="AZ13" s="52">
        <f t="shared" si="1"/>
        <v>-7.1895660842488149E-2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19">
        <v>276170.2599999996</v>
      </c>
      <c r="Q14" s="52">
        <f t="shared" si="2"/>
        <v>4.088679536633974E-2</v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68408.922000000035</v>
      </c>
      <c r="AH14" s="119">
        <v>71235.490999999995</v>
      </c>
      <c r="AI14" s="52">
        <f t="shared" si="3"/>
        <v>4.1318718631466786E-2</v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2.5783349588419129</v>
      </c>
      <c r="AY14" s="157">
        <f t="shared" si="4"/>
        <v>2.5794048569893113</v>
      </c>
      <c r="AZ14" s="52">
        <f t="shared" si="1"/>
        <v>4.1495700305711899E-4</v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266427.34000000014</v>
      </c>
      <c r="P15" s="119"/>
      <c r="Q15" s="52" t="str">
        <f t="shared" si="2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78672.270000000019</v>
      </c>
      <c r="AH15" s="119"/>
      <c r="AI15" s="52" t="str">
        <f t="shared" si="3"/>
        <v/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2.952860243246807</v>
      </c>
      <c r="AY15" s="157" t="str">
        <f t="shared" si="4"/>
        <v/>
      </c>
      <c r="AZ15" s="52" t="str">
        <f t="shared" si="1"/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281897.69999999978</v>
      </c>
      <c r="P16" s="119"/>
      <c r="Q16" s="52" t="str">
        <f t="shared" si="2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88050.622999999963</v>
      </c>
      <c r="AH16" s="119"/>
      <c r="AI16" s="52" t="str">
        <f t="shared" si="3"/>
        <v/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3.1234956156080744</v>
      </c>
      <c r="AY16" s="157" t="str">
        <f t="shared" si="4"/>
        <v/>
      </c>
      <c r="AZ16" s="52" t="str">
        <f t="shared" si="1"/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202121.91999999972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62769.230000000025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155</v>
      </c>
      <c r="B19" s="167">
        <f>SUM(B7:B14)</f>
        <v>1661693.5599999998</v>
      </c>
      <c r="C19" s="168">
        <f t="shared" ref="C19:P19" si="5">SUM(C7:C14)</f>
        <v>1919235.2400000002</v>
      </c>
      <c r="D19" s="168">
        <f t="shared" si="5"/>
        <v>2104126.7699999996</v>
      </c>
      <c r="E19" s="168">
        <f t="shared" si="5"/>
        <v>1963488.5999999996</v>
      </c>
      <c r="F19" s="168">
        <f t="shared" si="5"/>
        <v>1759179.2799999998</v>
      </c>
      <c r="G19" s="168">
        <f t="shared" si="5"/>
        <v>1797865.01</v>
      </c>
      <c r="H19" s="168">
        <f t="shared" si="5"/>
        <v>1760850.7099999995</v>
      </c>
      <c r="I19" s="168">
        <f t="shared" si="5"/>
        <v>1855216.8600000003</v>
      </c>
      <c r="J19" s="168">
        <f t="shared" si="5"/>
        <v>1970209.4699999997</v>
      </c>
      <c r="K19" s="168">
        <f t="shared" si="5"/>
        <v>1887961.1099999999</v>
      </c>
      <c r="L19" s="168">
        <f t="shared" si="5"/>
        <v>1981394.3799999992</v>
      </c>
      <c r="M19" s="168">
        <f t="shared" si="5"/>
        <v>2155134.0499999998</v>
      </c>
      <c r="N19" s="168">
        <f t="shared" si="5"/>
        <v>2095417.2999999996</v>
      </c>
      <c r="O19" s="168">
        <f t="shared" si="5"/>
        <v>2143748.1699999985</v>
      </c>
      <c r="P19" s="169">
        <f t="shared" si="5"/>
        <v>2341246.9700000002</v>
      </c>
      <c r="Q19" s="61">
        <f t="shared" si="2"/>
        <v>9.2127798760990573E-2</v>
      </c>
      <c r="R19" s="171"/>
      <c r="S19" s="170"/>
      <c r="T19" s="167">
        <f>SUM(T7:T14)</f>
        <v>360442.56600000011</v>
      </c>
      <c r="U19" s="168">
        <f t="shared" ref="U19:AH19" si="6">SUM(U7:U14)</f>
        <v>383657.66499999992</v>
      </c>
      <c r="V19" s="168">
        <f t="shared" si="6"/>
        <v>413522.57699999993</v>
      </c>
      <c r="W19" s="168">
        <f t="shared" si="6"/>
        <v>425207.79300000024</v>
      </c>
      <c r="X19" s="168">
        <f t="shared" si="6"/>
        <v>422160.57599999988</v>
      </c>
      <c r="Y19" s="168">
        <f t="shared" si="6"/>
        <v>441666.95600000001</v>
      </c>
      <c r="Z19" s="168">
        <f t="shared" si="6"/>
        <v>425101.49700000003</v>
      </c>
      <c r="AA19" s="168">
        <f t="shared" si="6"/>
        <v>463467.13999999996</v>
      </c>
      <c r="AB19" s="168">
        <f t="shared" si="6"/>
        <v>492745.90299999999</v>
      </c>
      <c r="AC19" s="168">
        <f t="shared" si="6"/>
        <v>496589.08899999998</v>
      </c>
      <c r="AD19" s="168">
        <f t="shared" si="6"/>
        <v>514535.10299999977</v>
      </c>
      <c r="AE19" s="168">
        <f t="shared" si="6"/>
        <v>581908.41400000011</v>
      </c>
      <c r="AF19" s="168">
        <f t="shared" si="6"/>
        <v>583111.65700000024</v>
      </c>
      <c r="AG19" s="168">
        <f t="shared" si="6"/>
        <v>602135.16200000024</v>
      </c>
      <c r="AH19" s="169">
        <f t="shared" si="6"/>
        <v>618737.29100000008</v>
      </c>
      <c r="AI19" s="61">
        <f t="shared" si="3"/>
        <v>2.757209684426274E-2</v>
      </c>
      <c r="AK19" s="172">
        <f t="shared" si="0"/>
        <v>2.1691277782890377</v>
      </c>
      <c r="AL19" s="173">
        <f t="shared" si="0"/>
        <v>1.9990132371683622</v>
      </c>
      <c r="AM19" s="173">
        <f t="shared" si="0"/>
        <v>1.9652930749985185</v>
      </c>
      <c r="AN19" s="173">
        <f t="shared" si="0"/>
        <v>2.1655730163139237</v>
      </c>
      <c r="AO19" s="173">
        <f t="shared" si="0"/>
        <v>2.3997586874715799</v>
      </c>
      <c r="AP19" s="173">
        <f t="shared" si="0"/>
        <v>2.456619120698055</v>
      </c>
      <c r="AQ19" s="173">
        <f t="shared" si="0"/>
        <v>2.4141825004574078</v>
      </c>
      <c r="AR19" s="173">
        <f t="shared" si="0"/>
        <v>2.4981830965033374</v>
      </c>
      <c r="AS19" s="173">
        <f t="shared" si="0"/>
        <v>2.500982309256691</v>
      </c>
      <c r="AT19" s="173">
        <f t="shared" si="0"/>
        <v>2.630292998990853</v>
      </c>
      <c r="AU19" s="173">
        <f t="shared" si="0"/>
        <v>2.5968333623718061</v>
      </c>
      <c r="AV19" s="173">
        <f t="shared" si="0"/>
        <v>2.7001031049553514</v>
      </c>
      <c r="AW19" s="173">
        <f t="shared" si="0"/>
        <v>2.7827948972264394</v>
      </c>
      <c r="AX19" s="173">
        <f t="shared" si="0"/>
        <v>2.8087961563134565</v>
      </c>
      <c r="AY19" s="156">
        <f>(AH19/P19)*10</f>
        <v>2.6427681441911277</v>
      </c>
      <c r="AZ19" s="61">
        <f t="shared" si="1"/>
        <v>-5.9110025392601094E-2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786934.20000000065</v>
      </c>
      <c r="Q20" s="61">
        <f t="shared" si="2"/>
        <v>5.2893060216351172E-2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210042.29800000004</v>
      </c>
      <c r="AH20" s="119">
        <f>IF(AH9="","",SUM(AH7:AH9))</f>
        <v>214581.02499999991</v>
      </c>
      <c r="AI20" s="61">
        <f t="shared" si="3"/>
        <v>2.1608633323940623E-2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2.7267975518156371</v>
      </c>
      <c r="AZ20" s="61">
        <f t="shared" si="1"/>
        <v>-2.9712824668045881E-2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832278.07999999961</v>
      </c>
      <c r="P21" s="119">
        <f>IF(P12="","",SUM(P10:P12))</f>
        <v>936136.23999999929</v>
      </c>
      <c r="Q21" s="52">
        <f t="shared" si="2"/>
        <v>0.12478781130460595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236814.40700000018</v>
      </c>
      <c r="AH21" s="119">
        <f>IF(AH12="","",SUM(AH10:AH12))</f>
        <v>240621.98200000008</v>
      </c>
      <c r="AI21" s="52">
        <f t="shared" si="3"/>
        <v>1.6078308107326817E-2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2.8453759950039808</v>
      </c>
      <c r="AY21" s="303">
        <f t="shared" ref="AY21:AY23" si="11">IF(AH21="","",(AH21/P21)*10)</f>
        <v>2.5703735387917499</v>
      </c>
      <c r="AZ21" s="52">
        <f t="shared" si="1"/>
        <v>-9.6648898667554162E-2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830495.59999999986</v>
      </c>
      <c r="P22" s="119" t="str">
        <f>IF(P15="","",SUM(P13:P15))</f>
        <v/>
      </c>
      <c r="Q22" s="52" t="str">
        <f t="shared" si="2"/>
        <v/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233950.72700000001</v>
      </c>
      <c r="AH22" s="119" t="str">
        <f>IF(AH15="","",SUM(AH13:AH15))</f>
        <v/>
      </c>
      <c r="AI22" s="52" t="str">
        <f t="shared" si="3"/>
        <v/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2.8170014025360284</v>
      </c>
      <c r="AY22" s="303" t="str">
        <f t="shared" si="11"/>
        <v/>
      </c>
      <c r="AZ22" s="52" t="str">
        <f t="shared" si="1"/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243824.86800000007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3.1268566526945825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5" t="s">
        <v>2</v>
      </c>
      <c r="B26" s="347" t="s">
        <v>72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343" t="s">
        <v>146</v>
      </c>
      <c r="S26" s="348" t="s">
        <v>3</v>
      </c>
      <c r="T26" s="340" t="s">
        <v>72</v>
      </c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2"/>
      <c r="AI26" s="343" t="s">
        <v>146</v>
      </c>
      <c r="AK26" s="340" t="s">
        <v>72</v>
      </c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2"/>
      <c r="AZ26" s="343" t="str">
        <f>AI26</f>
        <v>D       2024/2023</v>
      </c>
      <c r="BC26" s="105"/>
    </row>
    <row r="27" spans="1:55" ht="20.100000000000001" customHeight="1" thickBot="1" x14ac:dyDescent="0.3">
      <c r="A27" s="34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4"/>
      <c r="S27" s="349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4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4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97983.66999999994</v>
      </c>
      <c r="P29" s="112">
        <v>105714.43000000004</v>
      </c>
      <c r="Q29" s="61">
        <f>IF(P29="","",(P29-O29)/O29)</f>
        <v>7.8898453181025993E-2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27498.561000000012</v>
      </c>
      <c r="AH29" s="112">
        <v>29650.920000000031</v>
      </c>
      <c r="AI29" s="61">
        <f>(AH29-AG29)/AG29</f>
        <v>7.8271695744370678E-2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2.8064432573305358</v>
      </c>
      <c r="AY29" s="156">
        <f>(AH29/P29)*10</f>
        <v>2.8048129285661401</v>
      </c>
      <c r="AZ29" s="61">
        <f t="shared" ref="AZ29:AZ42" si="21">IF(AY29="","",(AY29-AX29)/AX29)</f>
        <v>-5.8092347320304707E-4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99228.03999999995</v>
      </c>
      <c r="P30" s="119">
        <v>124496.90999999987</v>
      </c>
      <c r="Q30" s="52">
        <f t="shared" ref="Q30:Q45" si="22">IF(P30="","",(P30-O30)/O30)</f>
        <v>0.25465453111842112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27844.669000000024</v>
      </c>
      <c r="AH30" s="119">
        <v>32956.246000000014</v>
      </c>
      <c r="AI30" s="52">
        <f>IF(AH30="","",(AH30-AG30)/AG30)</f>
        <v>0.18357470868121958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2.8061290941552448</v>
      </c>
      <c r="AY30" s="157">
        <f>IF(AH30="","",(AH30/P30)*10)</f>
        <v>2.6471537325705552</v>
      </c>
      <c r="AZ30" s="52">
        <f t="shared" si="21"/>
        <v>-5.66529037868614E-2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137930.40999999986</v>
      </c>
      <c r="P31" s="119">
        <v>145647.56000000008</v>
      </c>
      <c r="Q31" s="52">
        <f t="shared" si="22"/>
        <v>5.5949590811774107E-2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38599.43099999999</v>
      </c>
      <c r="AH31" s="119">
        <v>35638.367999999995</v>
      </c>
      <c r="AI31" s="52">
        <f t="shared" ref="AI31:AI45" si="23">IF(AH31="","",(AH31-AG31)/AG31)</f>
        <v>-7.6712607499317687E-2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2.798471417579345</v>
      </c>
      <c r="AY31" s="157">
        <f t="shared" ref="AY31:AY40" si="24">IF(AH31="","",(AH31/P31)*10)</f>
        <v>2.4468908370315283</v>
      </c>
      <c r="AZ31" s="52">
        <f t="shared" si="21"/>
        <v>-0.12563307895134088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117032.67999999998</v>
      </c>
      <c r="P32" s="119">
        <v>153741.77000000005</v>
      </c>
      <c r="Q32" s="52">
        <f t="shared" si="22"/>
        <v>0.31366529417253436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31451.204000000002</v>
      </c>
      <c r="AH32" s="119">
        <v>36668.666999999979</v>
      </c>
      <c r="AI32" s="52">
        <f t="shared" si="23"/>
        <v>0.16589072392904189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2.6873864633365665</v>
      </c>
      <c r="AY32" s="157">
        <f t="shared" si="24"/>
        <v>2.3850816209544075</v>
      </c>
      <c r="AZ32" s="52">
        <f t="shared" si="21"/>
        <v>-0.11249027503354607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129043.6399999999</v>
      </c>
      <c r="P33" s="119">
        <v>159456.00999999989</v>
      </c>
      <c r="Q33" s="52">
        <f t="shared" si="22"/>
        <v>0.23567507860131673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34745.638000000014</v>
      </c>
      <c r="AH33" s="119">
        <v>37684.085000000014</v>
      </c>
      <c r="AI33" s="52">
        <f t="shared" si="23"/>
        <v>8.4570241594067119E-2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2.6925494352143229</v>
      </c>
      <c r="AY33" s="157">
        <f t="shared" si="24"/>
        <v>2.3632903519911252</v>
      </c>
      <c r="AZ33" s="52">
        <f t="shared" si="21"/>
        <v>-0.12228525089159194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128197.76000000013</v>
      </c>
      <c r="P34" s="119">
        <v>144998.86999999991</v>
      </c>
      <c r="Q34" s="52">
        <f t="shared" si="22"/>
        <v>0.13105619006135338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34517.275000000023</v>
      </c>
      <c r="AH34" s="119">
        <v>33962.184000000008</v>
      </c>
      <c r="AI34" s="52">
        <f t="shared" si="23"/>
        <v>-1.6081541778718469E-2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2.6925021934860633</v>
      </c>
      <c r="AY34" s="157">
        <f t="shared" si="24"/>
        <v>2.3422378395086825</v>
      </c>
      <c r="AZ34" s="52">
        <f t="shared" si="21"/>
        <v>-0.13008879057731912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124226.2799999999</v>
      </c>
      <c r="P35" s="119">
        <v>136315.32999999987</v>
      </c>
      <c r="Q35" s="52">
        <f t="shared" si="22"/>
        <v>9.7314754977771076E-2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33409.206000000027</v>
      </c>
      <c r="AH35" s="119">
        <v>35135.61500000002</v>
      </c>
      <c r="AI35" s="52">
        <f t="shared" si="23"/>
        <v>5.1674649196990524E-2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2.6893831160363213</v>
      </c>
      <c r="AY35" s="157">
        <f t="shared" si="24"/>
        <v>2.577524846251706</v>
      </c>
      <c r="AZ35" s="52">
        <f t="shared" si="21"/>
        <v>-4.159253812430963E-2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101823.32999999994</v>
      </c>
      <c r="P36" s="119">
        <v>112819.11999999986</v>
      </c>
      <c r="Q36" s="52">
        <f t="shared" si="22"/>
        <v>0.10798890588237417</v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27960.824999999964</v>
      </c>
      <c r="AH36" s="119">
        <v>27742.683000000005</v>
      </c>
      <c r="AI36" s="52">
        <f t="shared" si="23"/>
        <v>-7.801701130061795E-3</v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2.7460136100439829</v>
      </c>
      <c r="AY36" s="157">
        <f t="shared" si="24"/>
        <v>2.4590408966139816</v>
      </c>
      <c r="AZ36" s="52">
        <f t="shared" si="21"/>
        <v>-0.10450520433706258</v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115892.08999999992</v>
      </c>
      <c r="P37" s="119"/>
      <c r="Q37" s="52" t="str">
        <f t="shared" si="22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34019.946999999956</v>
      </c>
      <c r="AH37" s="119"/>
      <c r="AI37" s="52" t="str">
        <f t="shared" si="23"/>
        <v/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2.9354848117761945</v>
      </c>
      <c r="AY37" s="157" t="str">
        <f t="shared" si="24"/>
        <v/>
      </c>
      <c r="AZ37" s="52" t="str">
        <f t="shared" si="21"/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126747.54999999993</v>
      </c>
      <c r="P38" s="119"/>
      <c r="Q38" s="52" t="str">
        <f t="shared" si="22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40394.183999999957</v>
      </c>
      <c r="AH38" s="119"/>
      <c r="AI38" s="52" t="str">
        <f t="shared" si="23"/>
        <v/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3.1869794721870348</v>
      </c>
      <c r="AY38" s="157" t="str">
        <f t="shared" si="24"/>
        <v/>
      </c>
      <c r="AZ38" s="52" t="str">
        <f t="shared" si="21"/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145878.22999999989</v>
      </c>
      <c r="P39" s="119"/>
      <c r="Q39" s="52" t="str">
        <f t="shared" si="22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48038.498999999953</v>
      </c>
      <c r="AH39" s="119"/>
      <c r="AI39" s="52" t="str">
        <f t="shared" si="23"/>
        <v/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3.2930546936304332</v>
      </c>
      <c r="AY39" s="157" t="str">
        <f t="shared" si="24"/>
        <v/>
      </c>
      <c r="AZ39" s="52" t="str">
        <f t="shared" si="21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91610.450000000084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26870.913000000008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2.9331711611502822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jan-ago</v>
      </c>
      <c r="B41" s="167">
        <f>SUM(B29:B36)</f>
        <v>931379.46</v>
      </c>
      <c r="C41" s="168">
        <f t="shared" ref="C41:P41" si="26">SUM(C29:C36)</f>
        <v>1045960.0399999999</v>
      </c>
      <c r="D41" s="168">
        <f t="shared" si="26"/>
        <v>1117927.19</v>
      </c>
      <c r="E41" s="168">
        <f t="shared" si="26"/>
        <v>1089372.24</v>
      </c>
      <c r="F41" s="168">
        <f t="shared" si="26"/>
        <v>870645.46999999986</v>
      </c>
      <c r="G41" s="168">
        <f t="shared" si="26"/>
        <v>879092.54999999981</v>
      </c>
      <c r="H41" s="168">
        <f t="shared" si="26"/>
        <v>1054472.5499999998</v>
      </c>
      <c r="I41" s="168">
        <f t="shared" si="26"/>
        <v>1010115.63</v>
      </c>
      <c r="J41" s="168">
        <f t="shared" si="26"/>
        <v>1117101.0900000001</v>
      </c>
      <c r="K41" s="168">
        <f t="shared" si="26"/>
        <v>995969.79999999981</v>
      </c>
      <c r="L41" s="168">
        <f t="shared" si="26"/>
        <v>911288.64999999991</v>
      </c>
      <c r="M41" s="168">
        <f t="shared" si="26"/>
        <v>984086.32</v>
      </c>
      <c r="N41" s="168">
        <f t="shared" si="26"/>
        <v>963836.35999999952</v>
      </c>
      <c r="O41" s="168">
        <f t="shared" si="26"/>
        <v>935465.80999999971</v>
      </c>
      <c r="P41" s="169">
        <f t="shared" si="26"/>
        <v>1083189.9999999995</v>
      </c>
      <c r="Q41" s="61">
        <f t="shared" si="22"/>
        <v>0.15791511396872951</v>
      </c>
      <c r="S41" s="109"/>
      <c r="T41" s="167">
        <f>SUM(T29:T36)</f>
        <v>223845.47899999993</v>
      </c>
      <c r="U41" s="168">
        <f t="shared" ref="U41:AH41" si="27">SUM(U29:U36)</f>
        <v>225977.32000000004</v>
      </c>
      <c r="V41" s="168">
        <f t="shared" si="27"/>
        <v>232700.84899999999</v>
      </c>
      <c r="W41" s="168">
        <f t="shared" si="27"/>
        <v>238909.77299999996</v>
      </c>
      <c r="X41" s="168">
        <f t="shared" si="27"/>
        <v>238266.73400000003</v>
      </c>
      <c r="Y41" s="168">
        <f t="shared" si="27"/>
        <v>246724.34699999995</v>
      </c>
      <c r="Z41" s="168">
        <f t="shared" si="27"/>
        <v>252516.71799999996</v>
      </c>
      <c r="AA41" s="168">
        <f t="shared" si="27"/>
        <v>255714.10799999992</v>
      </c>
      <c r="AB41" s="168">
        <f t="shared" si="27"/>
        <v>272889.46799999999</v>
      </c>
      <c r="AC41" s="168">
        <f t="shared" si="27"/>
        <v>270128.19899999996</v>
      </c>
      <c r="AD41" s="168">
        <f t="shared" si="27"/>
        <v>242104.48</v>
      </c>
      <c r="AE41" s="168">
        <f t="shared" si="27"/>
        <v>270600.47200000007</v>
      </c>
      <c r="AF41" s="168">
        <f t="shared" si="27"/>
        <v>261281.61299999998</v>
      </c>
      <c r="AG41" s="168">
        <f t="shared" si="27"/>
        <v>256026.80900000004</v>
      </c>
      <c r="AH41" s="169">
        <f t="shared" si="27"/>
        <v>269438.7680000001</v>
      </c>
      <c r="AI41" s="57">
        <f t="shared" si="23"/>
        <v>5.2384978949607024E-2</v>
      </c>
      <c r="AK41" s="199">
        <f t="shared" si="17"/>
        <v>2.4033757304461059</v>
      </c>
      <c r="AL41" s="173">
        <f t="shared" si="17"/>
        <v>2.1604775647069658</v>
      </c>
      <c r="AM41" s="173">
        <f t="shared" si="25"/>
        <v>2.0815385034154148</v>
      </c>
      <c r="AN41" s="173">
        <f t="shared" si="25"/>
        <v>2.1930958420603774</v>
      </c>
      <c r="AO41" s="173">
        <f t="shared" si="25"/>
        <v>2.736667704708784</v>
      </c>
      <c r="AP41" s="173">
        <f t="shared" si="25"/>
        <v>2.806579887407759</v>
      </c>
      <c r="AQ41" s="173">
        <f t="shared" si="25"/>
        <v>2.3947206401911552</v>
      </c>
      <c r="AR41" s="173">
        <f t="shared" si="25"/>
        <v>2.5315330285504039</v>
      </c>
      <c r="AS41" s="173">
        <f t="shared" si="25"/>
        <v>2.4428359299157067</v>
      </c>
      <c r="AT41" s="173">
        <f t="shared" si="25"/>
        <v>2.7122127498243422</v>
      </c>
      <c r="AU41" s="173">
        <f t="shared" si="25"/>
        <v>2.6567266035849348</v>
      </c>
      <c r="AV41" s="173">
        <f t="shared" si="25"/>
        <v>2.7497635776503841</v>
      </c>
      <c r="AW41" s="173">
        <f t="shared" si="25"/>
        <v>2.7108503460068691</v>
      </c>
      <c r="AX41" s="173">
        <f t="shared" si="25"/>
        <v>2.736891143033866</v>
      </c>
      <c r="AY41" s="305">
        <f>IF(AH41="","",(AH41/P41)*10)</f>
        <v>2.4874561988201536</v>
      </c>
      <c r="AZ41" s="61">
        <f t="shared" si="21"/>
        <v>-9.1138058175456629E-2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335142.11999999976</v>
      </c>
      <c r="P42" s="154">
        <f>IF(P31="","",SUM(P29:P31))</f>
        <v>375858.9</v>
      </c>
      <c r="Q42" s="61">
        <f t="shared" si="22"/>
        <v>0.12149108563256773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93942.661000000022</v>
      </c>
      <c r="AH42" s="154">
        <f>IF(AH31="","",SUM(AH29:AH31))</f>
        <v>98245.534000000043</v>
      </c>
      <c r="AI42" s="52">
        <f t="shared" si="23"/>
        <v>4.5803184135906269E-2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2.8030693665123345</v>
      </c>
      <c r="AY42" s="303">
        <f>IF(AH42="","",(AH42/P42)*10)</f>
        <v>2.6138940437488651</v>
      </c>
      <c r="AZ42" s="61">
        <f t="shared" si="21"/>
        <v>-6.748863407502724E-2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374274.08</v>
      </c>
      <c r="P43" s="154">
        <f>IF(P34="","",SUM(P32:P34))</f>
        <v>458196.64999999979</v>
      </c>
      <c r="Q43" s="52">
        <f t="shared" si="22"/>
        <v>0.22422757675337757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100714.11700000004</v>
      </c>
      <c r="AH43" s="154">
        <f>IF(AH34="","",SUM(AH32:AH34))</f>
        <v>108314.936</v>
      </c>
      <c r="AI43" s="52">
        <f t="shared" si="23"/>
        <v>7.5469251247071517E-2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2.6909188314616932</v>
      </c>
      <c r="AY43" s="303">
        <f t="shared" ref="AY43:AY45" si="32">IF(AH43="","",(AH43/P43)*10)</f>
        <v>2.3639399371427103</v>
      </c>
      <c r="AZ43" s="52">
        <f>IF(AY43="","",(AY43-AX43)/AX43)</f>
        <v>-0.12151198709378001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341941.69999999978</v>
      </c>
      <c r="P44" s="154"/>
      <c r="Q44" s="52" t="str">
        <f t="shared" si="22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G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95389.977999999945</v>
      </c>
      <c r="AH44" s="154"/>
      <c r="AI44" s="52" t="str">
        <f t="shared" si="23"/>
        <v/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2.789656189929453</v>
      </c>
      <c r="AY44" s="303" t="str">
        <f t="shared" si="32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364236.22999999986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115303.5959999999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3.1656267691986582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5" t="s">
        <v>15</v>
      </c>
      <c r="B48" s="347" t="s">
        <v>72</v>
      </c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2"/>
      <c r="Q48" s="343" t="s">
        <v>146</v>
      </c>
      <c r="S48" s="348" t="s">
        <v>3</v>
      </c>
      <c r="T48" s="340" t="s">
        <v>72</v>
      </c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2"/>
      <c r="AI48" s="343" t="s">
        <v>146</v>
      </c>
      <c r="AK48" s="340" t="s">
        <v>72</v>
      </c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2"/>
      <c r="AZ48" s="343" t="str">
        <f>AI48</f>
        <v>D       2024/2023</v>
      </c>
      <c r="BC48" s="105"/>
    </row>
    <row r="49" spans="1:55" ht="20.100000000000001" customHeight="1" thickBot="1" x14ac:dyDescent="0.3">
      <c r="A49" s="34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4"/>
      <c r="S49" s="349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4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4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135845.95999999993</v>
      </c>
      <c r="P51" s="112">
        <v>119105.62999999995</v>
      </c>
      <c r="Q51" s="61">
        <f>IF(P51="","",(P51-O51)/O51)</f>
        <v>-0.12323023813148359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34829.965000000018</v>
      </c>
      <c r="AH51" s="112">
        <v>35173.208999999988</v>
      </c>
      <c r="AI51" s="61">
        <f>(AH51-AG51)/AG51</f>
        <v>9.8548476864667965E-3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2.5639308669908205</v>
      </c>
      <c r="AY51" s="156">
        <f>(AH51/P51)*10</f>
        <v>2.953110528864169</v>
      </c>
      <c r="AZ51" s="61">
        <f t="shared" ref="AZ51:AZ67" si="40">IF(AY51="","",(AY51-AX51)/AX51)</f>
        <v>0.15179023228895114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126695.67999999996</v>
      </c>
      <c r="P52" s="119">
        <v>144478.41999999987</v>
      </c>
      <c r="Q52" s="52">
        <f t="shared" ref="Q52:Q67" si="41">IF(P52="","",(P52-O52)/O52)</f>
        <v>0.14035790328446801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37623.063000000031</v>
      </c>
      <c r="AH52" s="119">
        <v>39609.892000000014</v>
      </c>
      <c r="AI52" s="52">
        <f>IF(AH52="","",(AH52-AG52)/AG52)</f>
        <v>5.2808805067253078E-2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2.9695616298835166</v>
      </c>
      <c r="AY52" s="157">
        <f>IF(AH52="","",(AH52/P52)*10)</f>
        <v>2.7415784308826225</v>
      </c>
      <c r="AZ52" s="52">
        <f t="shared" si="40"/>
        <v>-7.6773351563623499E-2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149718.07000000007</v>
      </c>
      <c r="P53" s="119">
        <v>147491.2500000002</v>
      </c>
      <c r="Q53" s="52">
        <f t="shared" si="41"/>
        <v>-1.4873421758641829E-2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43646.609000000048</v>
      </c>
      <c r="AH53" s="119">
        <v>41552.390000000029</v>
      </c>
      <c r="AI53" s="52">
        <f t="shared" ref="AI53:AI67" si="42">IF(AH53="","",(AH53-AG53)/AG53)</f>
        <v>-4.7981253251541643E-2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2.9152532489899201</v>
      </c>
      <c r="AY53" s="157">
        <f t="shared" ref="AY53:AY63" si="43">IF(AH53="","",(AH53/P53)*10)</f>
        <v>2.8172783131202679</v>
      </c>
      <c r="AZ53" s="52">
        <f t="shared" si="40"/>
        <v>-3.3607692883490886E-2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125268.65</v>
      </c>
      <c r="P54" s="119">
        <v>176431.13999999993</v>
      </c>
      <c r="Q54" s="52">
        <f t="shared" si="41"/>
        <v>0.4084221391385629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37518.492999999988</v>
      </c>
      <c r="AH54" s="119">
        <v>47791.610999999983</v>
      </c>
      <c r="AI54" s="52">
        <f t="shared" si="42"/>
        <v>0.27381478248606622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2.9950424946704537</v>
      </c>
      <c r="AY54" s="157">
        <f t="shared" si="43"/>
        <v>2.7087968144398999</v>
      </c>
      <c r="AZ54" s="52">
        <f t="shared" si="40"/>
        <v>-9.5573161562787612E-2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152760.93999999997</v>
      </c>
      <c r="P55" s="119">
        <v>158847.22</v>
      </c>
      <c r="Q55" s="52">
        <f t="shared" si="41"/>
        <v>3.9841860098530614E-2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46134.500000000058</v>
      </c>
      <c r="AH55" s="119">
        <v>44565.799000000057</v>
      </c>
      <c r="AI55" s="52">
        <f t="shared" si="42"/>
        <v>-3.400277449630968E-2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3.0200455692404136</v>
      </c>
      <c r="AY55" s="157">
        <f t="shared" si="43"/>
        <v>2.8055762637835309</v>
      </c>
      <c r="AZ55" s="52">
        <f t="shared" si="40"/>
        <v>-7.1015254750220511E-2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179974.41000000009</v>
      </c>
      <c r="P56" s="119">
        <v>142661.23000000007</v>
      </c>
      <c r="Q56" s="52">
        <f t="shared" si="41"/>
        <v>-0.20732491913711512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52447.296999999984</v>
      </c>
      <c r="AH56" s="119">
        <v>39949.636000000035</v>
      </c>
      <c r="AI56" s="52">
        <f t="shared" si="42"/>
        <v>-0.23828989699888542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2.9141530176428949</v>
      </c>
      <c r="AY56" s="157">
        <f t="shared" si="43"/>
        <v>2.8003148437736036</v>
      </c>
      <c r="AZ56" s="52">
        <f t="shared" si="40"/>
        <v>-3.9063897187310022E-2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174519.88999999949</v>
      </c>
      <c r="P57" s="119">
        <v>205690.94000000018</v>
      </c>
      <c r="Q57" s="52">
        <f t="shared" si="41"/>
        <v>0.17861030052219709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53460.32900000002</v>
      </c>
      <c r="AH57" s="119">
        <v>57163.178000000022</v>
      </c>
      <c r="AI57" s="52">
        <f t="shared" si="42"/>
        <v>6.9263490690451998E-2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3.0632800077974021</v>
      </c>
      <c r="AY57" s="157">
        <f t="shared" si="43"/>
        <v>2.7790809843155939</v>
      </c>
      <c r="AZ57" s="52">
        <f t="shared" si="40"/>
        <v>-9.277605140842364E-2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163498.75999999995</v>
      </c>
      <c r="P58" s="119">
        <v>163351.1399999999</v>
      </c>
      <c r="Q58" s="52">
        <f t="shared" si="41"/>
        <v>-9.0288146527871889E-4</v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40448.097000000023</v>
      </c>
      <c r="AH58" s="119">
        <v>43492.807999999954</v>
      </c>
      <c r="AI58" s="52">
        <f t="shared" si="42"/>
        <v>7.52745178592686E-2</v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2.4739084871347057</v>
      </c>
      <c r="AY58" s="157">
        <f t="shared" si="43"/>
        <v>2.6625347089711147</v>
      </c>
      <c r="AZ58" s="52">
        <f t="shared" si="40"/>
        <v>7.6246240642020235E-2</v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150535.24999999994</v>
      </c>
      <c r="P59" s="119"/>
      <c r="Q59" s="52" t="str">
        <f t="shared" si="41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44652.323000000106</v>
      </c>
      <c r="AH59" s="119"/>
      <c r="AI59" s="52" t="str">
        <f t="shared" si="42"/>
        <v/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2.9662370109326637</v>
      </c>
      <c r="AY59" s="157" t="str">
        <f t="shared" si="43"/>
        <v/>
      </c>
      <c r="AZ59" s="52" t="str">
        <f t="shared" si="40"/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155150.15000000008</v>
      </c>
      <c r="P60" s="119"/>
      <c r="Q60" s="52" t="str">
        <f t="shared" si="41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47656.439000000028</v>
      </c>
      <c r="AH60" s="119"/>
      <c r="AI60" s="52" t="str">
        <f t="shared" si="42"/>
        <v/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3.0716334466966355</v>
      </c>
      <c r="AY60" s="157" t="str">
        <f t="shared" si="43"/>
        <v/>
      </c>
      <c r="AZ60" s="52" t="str">
        <f t="shared" si="40"/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149878.43999999997</v>
      </c>
      <c r="P61" s="119"/>
      <c r="Q61" s="52" t="str">
        <f t="shared" si="41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44966.515999999981</v>
      </c>
      <c r="AH61" s="119"/>
      <c r="AI61" s="52" t="str">
        <f t="shared" si="42"/>
        <v/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3.0001990946796608</v>
      </c>
      <c r="AY61" s="157" t="str">
        <f t="shared" si="43"/>
        <v/>
      </c>
      <c r="AZ61" s="52" t="str">
        <f t="shared" si="40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110511.46999999997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35898.317000000039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3.2483792858786558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jan-ago</v>
      </c>
      <c r="B63" s="167">
        <f>SUM(B51:B58)</f>
        <v>730314.10000000009</v>
      </c>
      <c r="C63" s="168">
        <f t="shared" ref="C63:P63" si="45">SUM(C51:C58)</f>
        <v>873275.2000000003</v>
      </c>
      <c r="D63" s="168">
        <f t="shared" si="45"/>
        <v>986199.57999999984</v>
      </c>
      <c r="E63" s="168">
        <f t="shared" si="45"/>
        <v>874116.35999999987</v>
      </c>
      <c r="F63" s="168">
        <f t="shared" si="45"/>
        <v>888533.80999999959</v>
      </c>
      <c r="G63" s="168">
        <f t="shared" si="45"/>
        <v>918772.4600000002</v>
      </c>
      <c r="H63" s="168">
        <f t="shared" si="45"/>
        <v>706378.15999999968</v>
      </c>
      <c r="I63" s="168">
        <f t="shared" si="45"/>
        <v>845101.22999999952</v>
      </c>
      <c r="J63" s="168">
        <f t="shared" si="45"/>
        <v>853108.38000000012</v>
      </c>
      <c r="K63" s="168">
        <f t="shared" si="45"/>
        <v>891991.30999999924</v>
      </c>
      <c r="L63" s="168">
        <f t="shared" si="45"/>
        <v>1070105.73</v>
      </c>
      <c r="M63" s="168">
        <f t="shared" si="45"/>
        <v>1171047.7299999995</v>
      </c>
      <c r="N63" s="168">
        <f t="shared" si="45"/>
        <v>1131580.94</v>
      </c>
      <c r="O63" s="168">
        <f t="shared" si="45"/>
        <v>1208282.3599999994</v>
      </c>
      <c r="P63" s="169">
        <f t="shared" si="45"/>
        <v>1258056.97</v>
      </c>
      <c r="Q63" s="61">
        <f t="shared" si="41"/>
        <v>4.1194518473314956E-2</v>
      </c>
      <c r="S63" s="109"/>
      <c r="T63" s="167">
        <f>SUM(T51:T58)</f>
        <v>136597.08700000006</v>
      </c>
      <c r="U63" s="168">
        <f t="shared" ref="U63:AH63" si="46">SUM(U51:U58)</f>
        <v>157680.34499999997</v>
      </c>
      <c r="V63" s="168">
        <f t="shared" si="46"/>
        <v>180821.72800000003</v>
      </c>
      <c r="W63" s="168">
        <f t="shared" si="46"/>
        <v>186298.01999999996</v>
      </c>
      <c r="X63" s="168">
        <f t="shared" si="46"/>
        <v>183893.84200000006</v>
      </c>
      <c r="Y63" s="168">
        <f t="shared" si="46"/>
        <v>194942.60899999994</v>
      </c>
      <c r="Z63" s="168">
        <f t="shared" si="46"/>
        <v>172584.77900000007</v>
      </c>
      <c r="AA63" s="168">
        <f t="shared" si="46"/>
        <v>207753.03200000004</v>
      </c>
      <c r="AB63" s="168">
        <f t="shared" si="46"/>
        <v>219856.43500000003</v>
      </c>
      <c r="AC63" s="168">
        <f t="shared" si="46"/>
        <v>226460.89000000007</v>
      </c>
      <c r="AD63" s="168">
        <f t="shared" si="46"/>
        <v>272430.62300000002</v>
      </c>
      <c r="AE63" s="168">
        <f t="shared" si="46"/>
        <v>311307.9420000001</v>
      </c>
      <c r="AF63" s="168">
        <f t="shared" si="46"/>
        <v>321830.04399999999</v>
      </c>
      <c r="AG63" s="168">
        <f t="shared" si="46"/>
        <v>346108.35300000018</v>
      </c>
      <c r="AH63" s="169">
        <f t="shared" si="46"/>
        <v>349298.5230000001</v>
      </c>
      <c r="AI63" s="57">
        <f t="shared" si="42"/>
        <v>9.2172580417321619E-3</v>
      </c>
      <c r="AK63" s="199">
        <f t="shared" si="39"/>
        <v>1.8703881932445237</v>
      </c>
      <c r="AL63" s="173">
        <f t="shared" si="39"/>
        <v>1.8056203244979352</v>
      </c>
      <c r="AM63" s="173">
        <f t="shared" si="44"/>
        <v>1.8335206348394517</v>
      </c>
      <c r="AN63" s="173">
        <f t="shared" si="44"/>
        <v>2.131272545911393</v>
      </c>
      <c r="AO63" s="173">
        <f t="shared" si="44"/>
        <v>2.0696324656458502</v>
      </c>
      <c r="AP63" s="173">
        <f t="shared" si="44"/>
        <v>2.121772446248551</v>
      </c>
      <c r="AQ63" s="173">
        <f t="shared" si="44"/>
        <v>2.4432349239110134</v>
      </c>
      <c r="AR63" s="173">
        <f t="shared" si="44"/>
        <v>2.4583212593359987</v>
      </c>
      <c r="AS63" s="173">
        <f t="shared" si="44"/>
        <v>2.5771219713021694</v>
      </c>
      <c r="AT63" s="173">
        <f t="shared" si="44"/>
        <v>2.5388239488566349</v>
      </c>
      <c r="AU63" s="173">
        <f t="shared" si="44"/>
        <v>2.5458290275672106</v>
      </c>
      <c r="AV63" s="173">
        <f t="shared" si="44"/>
        <v>2.6583710810830929</v>
      </c>
      <c r="AW63" s="173">
        <f t="shared" si="44"/>
        <v>2.8440744503879678</v>
      </c>
      <c r="AX63" s="173">
        <f t="shared" si="44"/>
        <v>2.864465827341883</v>
      </c>
      <c r="AY63" s="173">
        <f t="shared" si="43"/>
        <v>2.7764920931998822</v>
      </c>
      <c r="AZ63" s="61">
        <f t="shared" si="40"/>
        <v>-3.071209064610736E-2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412259.70999999996</v>
      </c>
      <c r="P64" s="154">
        <f>IF(P53="","",SUM(P51:P53))</f>
        <v>411075.30000000005</v>
      </c>
      <c r="Q64" s="61">
        <f t="shared" si="41"/>
        <v>-2.8729705359757719E-3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116099.6370000001</v>
      </c>
      <c r="AH64" s="119">
        <f>IF(AH53="","",SUM(AH51:AH53))</f>
        <v>116335.49100000002</v>
      </c>
      <c r="AI64" s="52">
        <f t="shared" si="42"/>
        <v>2.0314792198697323E-3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2.8161771374651217</v>
      </c>
      <c r="AY64" s="156">
        <f>IF(AH64="","",(AH64/P64)*10)</f>
        <v>2.8300287319622464</v>
      </c>
      <c r="AZ64" s="61">
        <f t="shared" si="40"/>
        <v>4.9185806932559297E-3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458004.00000000006</v>
      </c>
      <c r="P65" s="154">
        <f>IF(P56="","",SUM(P54:P56))</f>
        <v>477939.58999999997</v>
      </c>
      <c r="Q65" s="52">
        <f t="shared" si="41"/>
        <v>4.3527108933546228E-2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136100.29000000004</v>
      </c>
      <c r="AH65" s="119">
        <f>IF(AH56="","",SUM(AH54:AH56))</f>
        <v>132307.04600000006</v>
      </c>
      <c r="AI65" s="52">
        <f t="shared" si="42"/>
        <v>-2.7870947225755182E-2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2.971596099597384</v>
      </c>
      <c r="AY65" s="303">
        <f t="shared" ref="AY65:AY67" si="51">IF(AH65="","",(AH65/P65)*10)</f>
        <v>2.7682796899080921</v>
      </c>
      <c r="AZ65" s="52">
        <f t="shared" si="40"/>
        <v>-6.8419934228894308E-2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488553.89999999938</v>
      </c>
      <c r="P66" s="154"/>
      <c r="Q66" s="52" t="str">
        <f t="shared" si="41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138560.74900000013</v>
      </c>
      <c r="AH66" s="119" t="str">
        <f>IF(AH59="","",SUM(AH57:AH59))</f>
        <v/>
      </c>
      <c r="AI66" s="52" t="str">
        <f t="shared" si="42"/>
        <v/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2.8361404749813746</v>
      </c>
      <c r="AY66" s="303" t="str">
        <f t="shared" si="51"/>
        <v/>
      </c>
      <c r="AZ66" s="52" t="str">
        <f t="shared" si="40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415540.06000000006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128521.27200000006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3.0928732117909412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E58" workbookViewId="0">
      <selection activeCell="AE58" sqref="A58:XFD58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5" t="s">
        <v>3</v>
      </c>
      <c r="B4" s="347" t="s">
        <v>71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/>
      <c r="Q4" s="350" t="s">
        <v>146</v>
      </c>
      <c r="S4" s="348" t="s">
        <v>3</v>
      </c>
      <c r="T4" s="340" t="s">
        <v>71</v>
      </c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2"/>
      <c r="AI4" s="352" t="s">
        <v>146</v>
      </c>
      <c r="AK4" s="340" t="s">
        <v>71</v>
      </c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2"/>
      <c r="AZ4" s="350" t="s">
        <v>146</v>
      </c>
    </row>
    <row r="5" spans="1:55" ht="20.100000000000001" customHeight="1" thickBot="1" x14ac:dyDescent="0.3">
      <c r="A5" s="34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1"/>
      <c r="S5" s="349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3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1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307519.83000000042</v>
      </c>
      <c r="P9" s="119">
        <v>174807.55999999991</v>
      </c>
      <c r="Q9" s="52">
        <f t="shared" si="2"/>
        <v>-0.43155678773625861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0.66041666321160464</v>
      </c>
      <c r="AY9" s="157">
        <f t="shared" ref="AY9:AY18" si="4">IF(AH9="","",(AH9/P9)*10)</f>
        <v>0.75610974719857738</v>
      </c>
      <c r="AZ9" s="52">
        <f t="shared" si="1"/>
        <v>0.14489804591183011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163521.96999999988</v>
      </c>
      <c r="Q10" s="52">
        <f t="shared" si="2"/>
        <v>-0.38607312857712195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12217.896000000008</v>
      </c>
      <c r="AI10" s="52">
        <f t="shared" si="3"/>
        <v>-0.28358206854802304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0.74717152685966393</v>
      </c>
      <c r="AZ10" s="52">
        <f t="shared" si="1"/>
        <v>0.166943433819013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174813.47000000009</v>
      </c>
      <c r="Q11" s="52">
        <f t="shared" si="2"/>
        <v>-0.35731237421360895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18469.305999999993</v>
      </c>
      <c r="AH11" s="119">
        <v>12583.798000000003</v>
      </c>
      <c r="AI11" s="52">
        <f t="shared" si="3"/>
        <v>-0.31866427466197123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0.67900914174762028</v>
      </c>
      <c r="AY11" s="157">
        <f t="shared" si="4"/>
        <v>0.71984144013616314</v>
      </c>
      <c r="AZ11" s="52">
        <f t="shared" si="1"/>
        <v>6.0135123193554497E-2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171689.29999999996</v>
      </c>
      <c r="Q12" s="52">
        <f t="shared" si="2"/>
        <v>-0.46033087268270556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14019.317999999994</v>
      </c>
      <c r="AI12" s="52">
        <f t="shared" si="3"/>
        <v>-0.28735430019998304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0.81655164299697169</v>
      </c>
      <c r="AZ12" s="52">
        <f t="shared" si="1"/>
        <v>0.32052337946880971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160366.23999999985</v>
      </c>
      <c r="Q13" s="52">
        <f t="shared" si="2"/>
        <v>-0.4544909540049959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13100.018000000009</v>
      </c>
      <c r="AI13" s="52">
        <f t="shared" si="3"/>
        <v>-0.31729816586411064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0.81688128374151714</v>
      </c>
      <c r="AZ13" s="52">
        <f t="shared" si="1"/>
        <v>0.25149498280206667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>
        <v>145972.88</v>
      </c>
      <c r="Q14" s="52">
        <f t="shared" si="2"/>
        <v>-0.41905376124125898</v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17015.243999999995</v>
      </c>
      <c r="AH14" s="119">
        <v>11724.612000000003</v>
      </c>
      <c r="AI14" s="52">
        <f t="shared" si="3"/>
        <v>-0.31093482996776267</v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0.67717661002250762</v>
      </c>
      <c r="AY14" s="157">
        <f t="shared" si="4"/>
        <v>0.80320481448334802</v>
      </c>
      <c r="AZ14" s="52">
        <f t="shared" si="1"/>
        <v>0.18610832476427611</v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/>
      <c r="Q15" s="52" t="str">
        <f t="shared" si="2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/>
      <c r="AI15" s="52" t="str">
        <f t="shared" si="3"/>
        <v/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 t="str">
        <f t="shared" si="4"/>
        <v/>
      </c>
      <c r="AZ15" s="52" t="str">
        <f t="shared" si="1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/>
      <c r="Q16" s="52" t="str">
        <f t="shared" si="2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/>
      <c r="AI16" s="52" t="str">
        <f t="shared" si="3"/>
        <v/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 t="str">
        <f t="shared" si="4"/>
        <v/>
      </c>
      <c r="AZ16" s="52" t="str">
        <f t="shared" si="1"/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15377.040000000003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0.82982872772482175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jan-ago</v>
      </c>
      <c r="B19" s="167">
        <f>SUM(B7:B14)</f>
        <v>1159979.19</v>
      </c>
      <c r="C19" s="168">
        <f t="shared" ref="C19:P19" si="6">SUM(C7:C14)</f>
        <v>1065754.0599999998</v>
      </c>
      <c r="D19" s="168">
        <f t="shared" si="6"/>
        <v>935033.91999999993</v>
      </c>
      <c r="E19" s="168">
        <f t="shared" si="6"/>
        <v>989870.25999999989</v>
      </c>
      <c r="F19" s="168">
        <f t="shared" si="6"/>
        <v>1497327.4899999998</v>
      </c>
      <c r="G19" s="168">
        <f t="shared" si="6"/>
        <v>1591592.4099999997</v>
      </c>
      <c r="H19" s="168">
        <f t="shared" si="6"/>
        <v>1194431.51</v>
      </c>
      <c r="I19" s="168">
        <f t="shared" si="6"/>
        <v>1561280.3599999996</v>
      </c>
      <c r="J19" s="168">
        <f t="shared" si="6"/>
        <v>1130202.1499999999</v>
      </c>
      <c r="K19" s="168">
        <f t="shared" si="6"/>
        <v>1947045.120000001</v>
      </c>
      <c r="L19" s="168">
        <f t="shared" si="6"/>
        <v>1854401.35</v>
      </c>
      <c r="M19" s="168">
        <f t="shared" si="6"/>
        <v>2103372.3800000004</v>
      </c>
      <c r="N19" s="168">
        <f t="shared" si="6"/>
        <v>1864351.6299999994</v>
      </c>
      <c r="O19" s="168">
        <f t="shared" si="6"/>
        <v>2175562.5300000007</v>
      </c>
      <c r="P19" s="309">
        <f t="shared" si="6"/>
        <v>1358955.3199999994</v>
      </c>
      <c r="Q19" s="164">
        <f t="shared" si="2"/>
        <v>-0.37535451118474683</v>
      </c>
      <c r="R19" s="171"/>
      <c r="S19" s="170"/>
      <c r="T19" s="168">
        <f>SUM(T7:T14)</f>
        <v>54367.955000000002</v>
      </c>
      <c r="U19" s="168">
        <f t="shared" ref="U19:AH19" si="7">SUM(U7:U14)</f>
        <v>48858.713000000003</v>
      </c>
      <c r="V19" s="168">
        <f t="shared" si="7"/>
        <v>53204.345000000001</v>
      </c>
      <c r="W19" s="168">
        <f t="shared" si="7"/>
        <v>78900.649000000005</v>
      </c>
      <c r="X19" s="168">
        <f t="shared" si="7"/>
        <v>75025.880999999994</v>
      </c>
      <c r="Y19" s="168">
        <f t="shared" si="7"/>
        <v>79571.83</v>
      </c>
      <c r="Z19" s="168">
        <f t="shared" si="7"/>
        <v>68136.356000000014</v>
      </c>
      <c r="AA19" s="168">
        <f t="shared" si="7"/>
        <v>87293.040000000008</v>
      </c>
      <c r="AB19" s="168">
        <f t="shared" si="7"/>
        <v>93001.692999999999</v>
      </c>
      <c r="AC19" s="168">
        <f t="shared" si="7"/>
        <v>106151.91900000002</v>
      </c>
      <c r="AD19" s="168">
        <f t="shared" si="7"/>
        <v>109975.51500000001</v>
      </c>
      <c r="AE19" s="168">
        <f t="shared" si="7"/>
        <v>113126.63699999999</v>
      </c>
      <c r="AF19" s="168">
        <f t="shared" si="7"/>
        <v>127103.215</v>
      </c>
      <c r="AG19" s="168">
        <f t="shared" si="7"/>
        <v>142819.85400000002</v>
      </c>
      <c r="AH19" s="168">
        <f t="shared" si="7"/>
        <v>100773.12500000004</v>
      </c>
      <c r="AI19" s="165">
        <f t="shared" si="3"/>
        <v>-0.29440394890755156</v>
      </c>
      <c r="AK19" s="172">
        <f t="shared" si="0"/>
        <v>0.46869767551605823</v>
      </c>
      <c r="AL19" s="173">
        <f t="shared" si="0"/>
        <v>0.45844266359163588</v>
      </c>
      <c r="AM19" s="173">
        <f t="shared" si="5"/>
        <v>0.56900978522789847</v>
      </c>
      <c r="AN19" s="173">
        <f t="shared" si="5"/>
        <v>0.79708071035491068</v>
      </c>
      <c r="AO19" s="173">
        <f t="shared" si="5"/>
        <v>0.50106527463808204</v>
      </c>
      <c r="AP19" s="173">
        <f t="shared" si="5"/>
        <v>0.4999510521666789</v>
      </c>
      <c r="AQ19" s="173">
        <f t="shared" si="0"/>
        <v>0.57045008800881358</v>
      </c>
      <c r="AR19" s="173">
        <f t="shared" si="0"/>
        <v>0.55911188173788362</v>
      </c>
      <c r="AS19" s="173">
        <f t="shared" si="0"/>
        <v>0.82287662432778075</v>
      </c>
      <c r="AT19" s="173">
        <f t="shared" si="0"/>
        <v>0.54519496189179206</v>
      </c>
      <c r="AU19" s="173">
        <f t="shared" si="0"/>
        <v>0.59305131006294842</v>
      </c>
      <c r="AV19" s="173">
        <f t="shared" si="0"/>
        <v>0.53783456546101438</v>
      </c>
      <c r="AW19" s="173">
        <f t="shared" si="0"/>
        <v>0.68175559242544836</v>
      </c>
      <c r="AX19" s="173">
        <f t="shared" si="0"/>
        <v>0.65647322028477839</v>
      </c>
      <c r="AY19" s="173">
        <f>(AH19/P19)*10</f>
        <v>0.7415484785769122</v>
      </c>
      <c r="AZ19" s="61">
        <f t="shared" si="1"/>
        <v>0.12959440791084839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773823.66</v>
      </c>
      <c r="P20" s="154">
        <f>IF(P9="","",SUM(P7:P9))</f>
        <v>542591.45999999985</v>
      </c>
      <c r="Q20" s="61">
        <f t="shared" si="2"/>
        <v>-0.2988176918756919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37127.483000000015</v>
      </c>
      <c r="AI20" s="61">
        <f t="shared" si="3"/>
        <v>-0.27796275388778158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0.66449834320134393</v>
      </c>
      <c r="AY20" s="156">
        <f>IF(AH20="","",(AH20/P20)*10)</f>
        <v>0.68426220714937214</v>
      </c>
      <c r="AZ20" s="61">
        <f t="shared" si="1"/>
        <v>2.9742533070605003E-2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510024.73999999987</v>
      </c>
      <c r="Q21" s="52">
        <f t="shared" si="2"/>
        <v>-0.40452176298495868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38821.012000000002</v>
      </c>
      <c r="AI21" s="52">
        <f t="shared" si="3"/>
        <v>-0.29666556241327996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0.76115939003272692</v>
      </c>
      <c r="AZ21" s="52">
        <f t="shared" si="1"/>
        <v>0.18112534408029826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 t="str">
        <f>IF(P15="","",SUM(P13:P15))</f>
        <v/>
      </c>
      <c r="Q22" s="52" t="str">
        <f t="shared" si="2"/>
        <v/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 t="str">
        <f>IF(AH15="","",SUM(AH13:AH15))</f>
        <v/>
      </c>
      <c r="AI22" s="52" t="str">
        <f t="shared" si="3"/>
        <v/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 t="str">
        <f t="shared" ref="AY22:AY23" si="17">IF(AH22="","",(AH22/P22)*10)</f>
        <v/>
      </c>
      <c r="AZ22" s="52" t="str">
        <f t="shared" si="1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5" t="s">
        <v>2</v>
      </c>
      <c r="B26" s="347" t="s">
        <v>71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350" t="str">
        <f>Q4</f>
        <v>D       2024/2023</v>
      </c>
      <c r="S26" s="348" t="s">
        <v>3</v>
      </c>
      <c r="T26" s="340" t="s">
        <v>71</v>
      </c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2"/>
      <c r="AI26" s="350" t="str">
        <f>Q26</f>
        <v>D       2024/2023</v>
      </c>
      <c r="AK26" s="340" t="s">
        <v>71</v>
      </c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2"/>
      <c r="AZ26" s="350" t="str">
        <f>AI26</f>
        <v>D       2024/2023</v>
      </c>
      <c r="BB26" s="105"/>
      <c r="BC26" s="105"/>
    </row>
    <row r="27" spans="1:55" ht="20.100000000000001" customHeight="1" thickBot="1" x14ac:dyDescent="0.3">
      <c r="A27" s="34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1"/>
      <c r="S27" s="349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1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1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307403.75000000029</v>
      </c>
      <c r="P31" s="119">
        <v>174650.59000000005</v>
      </c>
      <c r="Q31" s="52">
        <f t="shared" si="25"/>
        <v>-0.4318527669229803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20051.726000000017</v>
      </c>
      <c r="AH31" s="119">
        <v>12910.050000000008</v>
      </c>
      <c r="AI31" s="52">
        <f t="shared" si="26"/>
        <v>-0.35616265652143875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0.65229282336341043</v>
      </c>
      <c r="AY31" s="157">
        <f t="shared" ref="AY31:AY40" si="27">IF(AH31="","",(AH31/P31)*10)</f>
        <v>0.73919303679420745</v>
      </c>
      <c r="AZ31" s="52">
        <f t="shared" si="24"/>
        <v>0.1332227035439611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163503.87999999998</v>
      </c>
      <c r="Q32" s="52">
        <f t="shared" si="25"/>
        <v>-0.38555055130403382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12141.555000000006</v>
      </c>
      <c r="AI32" s="52">
        <f t="shared" si="26"/>
        <v>-0.27829354093626019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0.74258513008987959</v>
      </c>
      <c r="AZ32" s="52">
        <f t="shared" si="24"/>
        <v>0.17455790805151339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174745.10000000015</v>
      </c>
      <c r="Q33" s="52">
        <f t="shared" si="25"/>
        <v>-0.35729443640074443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12436.786</v>
      </c>
      <c r="AI33" s="52">
        <f t="shared" si="26"/>
        <v>-0.31631811868970022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0.71171014237309027</v>
      </c>
      <c r="AZ33" s="52">
        <f t="shared" si="24"/>
        <v>6.3755971679426884E-2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171485.36000000007</v>
      </c>
      <c r="Q34" s="52">
        <f t="shared" si="25"/>
        <v>-0.46083569113403078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13778.637999999997</v>
      </c>
      <c r="AI34" s="52">
        <f t="shared" si="26"/>
        <v>-0.29418402912511216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0.80348771463639768</v>
      </c>
      <c r="AZ34" s="52">
        <f t="shared" si="24"/>
        <v>0.30909253314530249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160240.31999999992</v>
      </c>
      <c r="Q35" s="52">
        <f t="shared" si="25"/>
        <v>-0.45471764765173001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>
        <v>12929.628000000004</v>
      </c>
      <c r="AI35" s="52">
        <f t="shared" si="26"/>
        <v>-0.3216678888013273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>
        <f t="shared" si="27"/>
        <v>0.8068898015181204</v>
      </c>
      <c r="AZ35" s="52">
        <f t="shared" si="24"/>
        <v>0.2440015861093269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>
        <v>145674.13</v>
      </c>
      <c r="Q36" s="52">
        <f t="shared" si="25"/>
        <v>-0.42022937363384477</v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>
        <v>11494.880999999999</v>
      </c>
      <c r="AI36" s="52">
        <f t="shared" si="26"/>
        <v>-0.32231750357931482</v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>
        <f t="shared" si="27"/>
        <v>0.78908183628760975</v>
      </c>
      <c r="AZ36" s="52">
        <f t="shared" si="24"/>
        <v>0.16888035647513719</v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/>
      <c r="Q37" s="52" t="str">
        <f t="shared" si="25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/>
      <c r="AI37" s="52" t="str">
        <f t="shared" si="26"/>
        <v/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 t="str">
        <f t="shared" si="27"/>
        <v/>
      </c>
      <c r="AZ37" s="52" t="str">
        <f t="shared" si="24"/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/>
      <c r="Q38" s="52" t="str">
        <f t="shared" si="25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/>
      <c r="AI38" s="52" t="str">
        <f t="shared" si="26"/>
        <v/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 t="str">
        <f t="shared" si="27"/>
        <v/>
      </c>
      <c r="AZ38" s="52" t="str">
        <f t="shared" si="24"/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jan-ago</v>
      </c>
      <c r="B41" s="167">
        <f>SUM(B29:B36)</f>
        <v>1157779.5299999998</v>
      </c>
      <c r="C41" s="168">
        <f t="shared" ref="C41:P41" si="37">SUM(C29:C36)</f>
        <v>1063987.4899999998</v>
      </c>
      <c r="D41" s="168">
        <f t="shared" si="37"/>
        <v>932385.30999999982</v>
      </c>
      <c r="E41" s="168">
        <f t="shared" si="37"/>
        <v>987212.15999999992</v>
      </c>
      <c r="F41" s="168">
        <f t="shared" si="37"/>
        <v>1495245.69</v>
      </c>
      <c r="G41" s="168">
        <f t="shared" si="37"/>
        <v>1589891.44</v>
      </c>
      <c r="H41" s="168">
        <f t="shared" si="37"/>
        <v>1192690.3999999999</v>
      </c>
      <c r="I41" s="168">
        <f t="shared" si="37"/>
        <v>1560138.3099999998</v>
      </c>
      <c r="J41" s="168">
        <f t="shared" si="37"/>
        <v>1129002.4800000002</v>
      </c>
      <c r="K41" s="168">
        <f t="shared" si="37"/>
        <v>1945646.2200000002</v>
      </c>
      <c r="L41" s="168">
        <f t="shared" si="37"/>
        <v>1853200.0299999998</v>
      </c>
      <c r="M41" s="168">
        <f t="shared" si="37"/>
        <v>2102222.4600000004</v>
      </c>
      <c r="N41" s="168">
        <f t="shared" si="37"/>
        <v>1862482.2699999996</v>
      </c>
      <c r="O41" s="168">
        <f t="shared" si="37"/>
        <v>2174106.7300000004</v>
      </c>
      <c r="P41" s="169">
        <f t="shared" si="37"/>
        <v>1357829.9200000004</v>
      </c>
      <c r="Q41" s="61">
        <f t="shared" si="25"/>
        <v>-0.37545388123608814</v>
      </c>
      <c r="S41" s="109"/>
      <c r="T41" s="167">
        <f>SUM(T29:T36)</f>
        <v>53668.207999999999</v>
      </c>
      <c r="U41" s="168">
        <f t="shared" ref="U41:AH41" si="38">SUM(U29:U36)</f>
        <v>48058.971000000005</v>
      </c>
      <c r="V41" s="168">
        <f t="shared" si="38"/>
        <v>52383.833999999995</v>
      </c>
      <c r="W41" s="168">
        <f t="shared" si="38"/>
        <v>78245.989000000001</v>
      </c>
      <c r="X41" s="168">
        <f t="shared" si="38"/>
        <v>74294.115999999995</v>
      </c>
      <c r="Y41" s="168">
        <f t="shared" si="38"/>
        <v>78966.35000000002</v>
      </c>
      <c r="Z41" s="168">
        <f t="shared" si="38"/>
        <v>67341.292000000001</v>
      </c>
      <c r="AA41" s="168">
        <f t="shared" si="38"/>
        <v>86428.769000000015</v>
      </c>
      <c r="AB41" s="168">
        <f t="shared" si="38"/>
        <v>92058.982000000004</v>
      </c>
      <c r="AC41" s="168">
        <f t="shared" si="38"/>
        <v>105189.25200000001</v>
      </c>
      <c r="AD41" s="168">
        <f t="shared" si="38"/>
        <v>108628.031</v>
      </c>
      <c r="AE41" s="168">
        <f t="shared" si="38"/>
        <v>111407.05399999997</v>
      </c>
      <c r="AF41" s="168">
        <f t="shared" si="38"/>
        <v>125387.587</v>
      </c>
      <c r="AG41" s="168">
        <f t="shared" si="38"/>
        <v>141082.848</v>
      </c>
      <c r="AH41" s="169">
        <f t="shared" si="38"/>
        <v>99271.188000000024</v>
      </c>
      <c r="AI41" s="61">
        <f t="shared" si="26"/>
        <v>-0.29636246072945716</v>
      </c>
      <c r="AK41" s="172">
        <f t="shared" si="23"/>
        <v>0.46354428118106394</v>
      </c>
      <c r="AL41" s="173">
        <f t="shared" si="23"/>
        <v>0.45168736899340811</v>
      </c>
      <c r="AM41" s="173">
        <f t="shared" si="36"/>
        <v>0.56182603305922962</v>
      </c>
      <c r="AN41" s="173">
        <f t="shared" si="36"/>
        <v>0.79259547410761233</v>
      </c>
      <c r="AO41" s="173">
        <f t="shared" si="36"/>
        <v>0.49686895268696607</v>
      </c>
      <c r="AP41" s="173">
        <f t="shared" si="36"/>
        <v>0.49667762221551442</v>
      </c>
      <c r="AQ41" s="173">
        <f t="shared" si="28"/>
        <v>0.5646167018699908</v>
      </c>
      <c r="AR41" s="173">
        <f t="shared" si="29"/>
        <v>0.55398145437502921</v>
      </c>
      <c r="AS41" s="173">
        <f t="shared" si="30"/>
        <v>0.81540106094363918</v>
      </c>
      <c r="AT41" s="173">
        <f t="shared" si="31"/>
        <v>0.54063915072905699</v>
      </c>
      <c r="AU41" s="173">
        <f t="shared" si="32"/>
        <v>0.58616463005345421</v>
      </c>
      <c r="AV41" s="173">
        <f t="shared" si="33"/>
        <v>0.5299489284307235</v>
      </c>
      <c r="AW41" s="173">
        <f t="shared" si="34"/>
        <v>0.67322835239661116</v>
      </c>
      <c r="AX41" s="173">
        <f t="shared" si="35"/>
        <v>0.64892328446083225</v>
      </c>
      <c r="AY41" s="173">
        <f>IF(AH41="","",(AH41/P41)*10)</f>
        <v>0.73110178629735889</v>
      </c>
      <c r="AZ41" s="61">
        <f t="shared" si="24"/>
        <v>0.12663823876316274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772932.67999999993</v>
      </c>
      <c r="P42" s="119">
        <f>IF(P31="","",SUM(P29:P31))</f>
        <v>542181.13000000012</v>
      </c>
      <c r="Q42" s="61">
        <f t="shared" si="25"/>
        <v>-0.29854029460883946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50524.025000000016</v>
      </c>
      <c r="AH42" s="119">
        <f>IF(AH31="","",SUM(AH29:AH31))</f>
        <v>36489.700000000012</v>
      </c>
      <c r="AI42" s="61">
        <f t="shared" si="26"/>
        <v>-0.27777527621760145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0.65366656511405385</v>
      </c>
      <c r="AY42" s="156">
        <f>IF(AH42="","",(AH42/P42)*10)</f>
        <v>0.67301678315510538</v>
      </c>
      <c r="AZ42" s="61">
        <f t="shared" si="24"/>
        <v>2.9602581918313716E-2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509734.3400000002</v>
      </c>
      <c r="Q43" s="52">
        <f t="shared" si="25"/>
        <v>-0.40454774785972303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38356.979000000007</v>
      </c>
      <c r="AI43" s="52">
        <f t="shared" si="26"/>
        <v>-0.29666509198432645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0.75248960075948568</v>
      </c>
      <c r="AZ43" s="52">
        <f t="shared" si="24"/>
        <v>0.18117767711453966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 t="str">
        <f>IF(P37="","",SUM(P35:P37))</f>
        <v/>
      </c>
      <c r="Q44" s="52" t="str">
        <f t="shared" si="25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 t="str">
        <f>IF(AH37="","",SUM(AH35:AH37))</f>
        <v/>
      </c>
      <c r="AI44" s="52" t="str">
        <f t="shared" si="26"/>
        <v/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 t="str">
        <f t="shared" si="43"/>
        <v/>
      </c>
      <c r="AZ44" s="52" t="str">
        <f t="shared" si="24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5" t="s">
        <v>15</v>
      </c>
      <c r="B48" s="347" t="s">
        <v>71</v>
      </c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2"/>
      <c r="Q48" s="350" t="str">
        <f>Q26</f>
        <v>D       2024/2023</v>
      </c>
      <c r="S48" s="348" t="s">
        <v>3</v>
      </c>
      <c r="T48" s="340" t="s">
        <v>71</v>
      </c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2"/>
      <c r="AI48" s="350" t="str">
        <f>Q48</f>
        <v>D       2024/2023</v>
      </c>
      <c r="AK48" s="340" t="s">
        <v>71</v>
      </c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2"/>
      <c r="AZ48" s="350" t="str">
        <f>AI48</f>
        <v>D       2024/2023</v>
      </c>
      <c r="BB48" s="105"/>
      <c r="BC48" s="105"/>
    </row>
    <row r="49" spans="1:55" ht="20.100000000000001" customHeight="1" thickBot="1" x14ac:dyDescent="0.3">
      <c r="A49" s="34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1"/>
      <c r="S49" s="349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1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1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206.79</v>
      </c>
      <c r="P51" s="119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>
        <v>156.97000000000008</v>
      </c>
      <c r="Q53" s="52">
        <f t="shared" si="57"/>
        <v>0.35225706409372937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>
        <v>307.31999999999994</v>
      </c>
      <c r="AI53" s="52">
        <f t="shared" si="58"/>
        <v>0.19395794806446093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22.174017918676775</v>
      </c>
      <c r="AY53" s="303">
        <f t="shared" ref="AY53:AY63" si="59">IF(AH53="","",(AH53/P53)*10)</f>
        <v>19.578263362425929</v>
      </c>
      <c r="AZ53" s="52">
        <f t="shared" si="56"/>
        <v>-0.11706288710376159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>
        <v>147.012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24.42835833991402</v>
      </c>
      <c r="AY55" s="303">
        <f t="shared" si="59"/>
        <v>21.50241333918386</v>
      </c>
      <c r="AZ55" s="52">
        <f t="shared" si="56"/>
        <v>-0.11977657114802492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203.94000000000011</v>
      </c>
      <c r="Q56" s="52">
        <f t="shared" si="57"/>
        <v>1.5371983080368252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11.801510248112182</v>
      </c>
      <c r="AZ56" s="52">
        <f t="shared" si="56"/>
        <v>-0.37028319586878811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125.91999999999996</v>
      </c>
      <c r="Q57" s="52">
        <f t="shared" si="57"/>
        <v>0.1583111029344125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>
        <v>170.39</v>
      </c>
      <c r="AI57" s="52">
        <f t="shared" si="58"/>
        <v>0.33555416209437205</v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>
        <f t="shared" si="59"/>
        <v>13.53160736975858</v>
      </c>
      <c r="AZ57" s="52">
        <f t="shared" si="56"/>
        <v>0.15301852732909149</v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>
        <v>298.74999999999983</v>
      </c>
      <c r="Q58" s="52">
        <f t="shared" si="57"/>
        <v>50.597582037996538</v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>
        <v>229.73099999999991</v>
      </c>
      <c r="AI58" s="52">
        <f t="shared" si="58"/>
        <v>3.3183330513731448</v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91.88082901554408</v>
      </c>
      <c r="AY58" s="303">
        <f t="shared" si="59"/>
        <v>7.6897405857740599</v>
      </c>
      <c r="AZ58" s="52">
        <f t="shared" si="56"/>
        <v>-0.91630745316334561</v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57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58"/>
        <v/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 t="str">
        <f t="shared" si="59"/>
        <v/>
      </c>
      <c r="AZ59" s="52" t="str">
        <f t="shared" si="56"/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57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58"/>
        <v/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11.364243614931235</v>
      </c>
      <c r="AY60" s="303" t="str">
        <f t="shared" si="59"/>
        <v/>
      </c>
      <c r="AZ60" s="52" t="str">
        <f t="shared" si="56"/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jan-ago</v>
      </c>
      <c r="B63" s="167">
        <f>SUM(B51:B58)</f>
        <v>2199.6600000000003</v>
      </c>
      <c r="C63" s="168">
        <f t="shared" ref="C63:P63" si="64">SUM(C51:C58)</f>
        <v>1766.5700000000002</v>
      </c>
      <c r="D63" s="168">
        <f t="shared" si="64"/>
        <v>2648.6099999999997</v>
      </c>
      <c r="E63" s="168">
        <f t="shared" si="64"/>
        <v>2658.0999999999995</v>
      </c>
      <c r="F63" s="168">
        <f t="shared" si="64"/>
        <v>2081.7999999999997</v>
      </c>
      <c r="G63" s="168">
        <f t="shared" si="64"/>
        <v>1700.97</v>
      </c>
      <c r="H63" s="168">
        <f t="shared" si="64"/>
        <v>1741.11</v>
      </c>
      <c r="I63" s="168">
        <f t="shared" si="64"/>
        <v>1142.0500000000002</v>
      </c>
      <c r="J63" s="168">
        <f t="shared" si="64"/>
        <v>1199.67</v>
      </c>
      <c r="K63" s="168">
        <f t="shared" si="64"/>
        <v>1398.8999999999999</v>
      </c>
      <c r="L63" s="168">
        <f t="shared" si="64"/>
        <v>1201.32</v>
      </c>
      <c r="M63" s="168">
        <f t="shared" si="64"/>
        <v>1149.9199999999998</v>
      </c>
      <c r="N63" s="168">
        <f t="shared" si="64"/>
        <v>1869.3600000000001</v>
      </c>
      <c r="O63" s="168">
        <f t="shared" si="64"/>
        <v>1455.8</v>
      </c>
      <c r="P63" s="169">
        <f t="shared" si="64"/>
        <v>1125.4000000000001</v>
      </c>
      <c r="Q63" s="61">
        <f t="shared" si="57"/>
        <v>-0.2269542519576864</v>
      </c>
      <c r="S63" s="109"/>
      <c r="T63" s="167">
        <f>SUM(T51:T58)</f>
        <v>699.74700000000007</v>
      </c>
      <c r="U63" s="168">
        <f t="shared" ref="U63:AH63" si="65">SUM(U51:U58)</f>
        <v>799.74199999999996</v>
      </c>
      <c r="V63" s="168">
        <f t="shared" si="65"/>
        <v>820.51100000000008</v>
      </c>
      <c r="W63" s="168">
        <f t="shared" si="65"/>
        <v>654.66</v>
      </c>
      <c r="X63" s="168">
        <f t="shared" si="65"/>
        <v>731.76499999999999</v>
      </c>
      <c r="Y63" s="168">
        <f t="shared" si="65"/>
        <v>605.4799999999999</v>
      </c>
      <c r="Z63" s="168">
        <f t="shared" si="65"/>
        <v>795.06399999999996</v>
      </c>
      <c r="AA63" s="168">
        <f t="shared" si="65"/>
        <v>864.27099999999996</v>
      </c>
      <c r="AB63" s="168">
        <f t="shared" si="65"/>
        <v>942.71100000000013</v>
      </c>
      <c r="AC63" s="168">
        <f t="shared" si="65"/>
        <v>962.66699999999992</v>
      </c>
      <c r="AD63" s="168">
        <f t="shared" si="65"/>
        <v>1347.4839999999999</v>
      </c>
      <c r="AE63" s="168">
        <f t="shared" si="65"/>
        <v>1719.5830000000008</v>
      </c>
      <c r="AF63" s="168">
        <f t="shared" si="65"/>
        <v>1715.6279999999999</v>
      </c>
      <c r="AG63" s="168">
        <f t="shared" si="65"/>
        <v>1737.0059999999999</v>
      </c>
      <c r="AH63" s="169">
        <f t="shared" si="65"/>
        <v>1501.9370000000001</v>
      </c>
      <c r="AI63" s="61">
        <f t="shared" si="58"/>
        <v>-0.1353299873460424</v>
      </c>
      <c r="AK63" s="172">
        <f t="shared" si="53"/>
        <v>3.1811598156078662</v>
      </c>
      <c r="AL63" s="173">
        <f t="shared" si="53"/>
        <v>4.5270892180892908</v>
      </c>
      <c r="AM63" s="173">
        <f t="shared" si="61"/>
        <v>3.097892857008016</v>
      </c>
      <c r="AN63" s="173">
        <f t="shared" si="61"/>
        <v>2.4628870245664198</v>
      </c>
      <c r="AO63" s="173">
        <f t="shared" si="61"/>
        <v>3.5150590834854456</v>
      </c>
      <c r="AP63" s="173">
        <f t="shared" si="61"/>
        <v>3.5596159838209958</v>
      </c>
      <c r="AQ63" s="173">
        <f t="shared" si="61"/>
        <v>4.5664202721252529</v>
      </c>
      <c r="AR63" s="173">
        <f t="shared" si="61"/>
        <v>7.5677159493892541</v>
      </c>
      <c r="AS63" s="173">
        <f t="shared" si="61"/>
        <v>7.8580859736427522</v>
      </c>
      <c r="AT63" s="173">
        <f t="shared" si="61"/>
        <v>6.8815998284366291</v>
      </c>
      <c r="AU63" s="173">
        <f t="shared" si="61"/>
        <v>11.21669496886758</v>
      </c>
      <c r="AV63" s="173">
        <f t="shared" si="61"/>
        <v>14.953935925977468</v>
      </c>
      <c r="AW63" s="173">
        <f t="shared" si="62"/>
        <v>9.1776222878418263</v>
      </c>
      <c r="AX63" s="173">
        <f t="shared" si="63"/>
        <v>11.93162522324495</v>
      </c>
      <c r="AY63" s="173">
        <f t="shared" si="59"/>
        <v>13.345805935667318</v>
      </c>
      <c r="AZ63" s="61">
        <f t="shared" si="56"/>
        <v>0.11852372882675614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890.97999999999979</v>
      </c>
      <c r="P64" s="154">
        <f>IF(P53="","",SUM(P51:P53))</f>
        <v>410.33000000000015</v>
      </c>
      <c r="Q64" s="61">
        <f t="shared" si="57"/>
        <v>-0.53946216525623447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896.42899999999975</v>
      </c>
      <c r="AH64" s="154">
        <f>IF(P64="","",SUM(AH51:AH53))</f>
        <v>637.7829999999999</v>
      </c>
      <c r="AI64" s="61">
        <f t="shared" si="58"/>
        <v>-0.28852926444816035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10.061157377269971</v>
      </c>
      <c r="AY64" s="156">
        <f>IF(AH64="","",(AH64/P64)*10)</f>
        <v>15.54317256842053</v>
      </c>
      <c r="AZ64" s="61">
        <f t="shared" si="56"/>
        <v>0.54486924173708406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290.40000000000009</v>
      </c>
      <c r="Q65" s="52">
        <f t="shared" si="57"/>
        <v>-0.35512524427074083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464.03299999999996</v>
      </c>
      <c r="AI65" s="52">
        <f t="shared" si="58"/>
        <v>-0.29670444590617134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 t="str">
        <f>IF(P59="","",SUM(P57:P59))</f>
        <v/>
      </c>
      <c r="Q66" s="52" t="str">
        <f t="shared" si="57"/>
        <v/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 t="str">
        <f>IF(AH59="","",SUM(AH57:AH59))</f>
        <v/>
      </c>
      <c r="AI66" s="52" t="str">
        <f t="shared" si="58"/>
        <v/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 t="str">
        <f>IF(AH66="","",(AH66/P66)*10)</f>
        <v/>
      </c>
      <c r="AZ66" s="52" t="str">
        <f t="shared" si="56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8:AY48"/>
    <mergeCell ref="AZ48:AZ49"/>
    <mergeCell ref="A48:A49"/>
    <mergeCell ref="B48:P48"/>
    <mergeCell ref="Q48:Q49"/>
    <mergeCell ref="S48:S49"/>
    <mergeCell ref="T48:AH48"/>
    <mergeCell ref="AI48:AI49"/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9.85546875" customWidth="1"/>
    <col min="5" max="6" width="9.140625" customWidth="1"/>
    <col min="7" max="7" width="10.85546875" customWidth="1"/>
    <col min="8" max="8" width="1.85546875" customWidth="1"/>
    <col min="10" max="10" width="9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5" t="s">
        <v>3</v>
      </c>
      <c r="B4" s="337"/>
      <c r="C4" s="360" t="s">
        <v>1</v>
      </c>
      <c r="D4" s="361"/>
      <c r="E4" s="358" t="s">
        <v>104</v>
      </c>
      <c r="F4" s="358"/>
      <c r="G4" s="130" t="s">
        <v>0</v>
      </c>
      <c r="I4" s="362">
        <v>1000</v>
      </c>
      <c r="J4" s="358"/>
      <c r="K4" s="356" t="s">
        <v>104</v>
      </c>
      <c r="L4" s="357"/>
      <c r="M4" s="130" t="s">
        <v>0</v>
      </c>
      <c r="O4" s="368" t="s">
        <v>22</v>
      </c>
      <c r="P4" s="358"/>
      <c r="Q4" s="130" t="s">
        <v>0</v>
      </c>
    </row>
    <row r="5" spans="1:20" x14ac:dyDescent="0.25">
      <c r="A5" s="359"/>
      <c r="B5" s="338"/>
      <c r="C5" s="363" t="s">
        <v>155</v>
      </c>
      <c r="D5" s="364"/>
      <c r="E5" s="365" t="str">
        <f>C5</f>
        <v>jan-ago</v>
      </c>
      <c r="F5" s="365"/>
      <c r="G5" s="131" t="s">
        <v>147</v>
      </c>
      <c r="I5" s="366" t="str">
        <f>C5</f>
        <v>jan-ago</v>
      </c>
      <c r="J5" s="365"/>
      <c r="K5" s="367" t="str">
        <f>C5</f>
        <v>jan-ago</v>
      </c>
      <c r="L5" s="355"/>
      <c r="M5" s="131" t="str">
        <f>G5</f>
        <v>2024 /2023</v>
      </c>
      <c r="O5" s="366" t="str">
        <f>C5</f>
        <v>jan-ago</v>
      </c>
      <c r="P5" s="364"/>
      <c r="Q5" s="131" t="str">
        <f>G5</f>
        <v>2024 /2023</v>
      </c>
    </row>
    <row r="6" spans="1:20" ht="19.5" customHeight="1" x14ac:dyDescent="0.25">
      <c r="A6" s="359"/>
      <c r="B6" s="338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986857.76999999979</v>
      </c>
      <c r="D7" s="210">
        <f>D8+D9</f>
        <v>1073474.5100000012</v>
      </c>
      <c r="E7" s="216">
        <f t="shared" ref="E7" si="0">C7/$C$20</f>
        <v>0.46034220987813124</v>
      </c>
      <c r="F7" s="217">
        <f t="shared" ref="F7" si="1">D7/$D$20</f>
        <v>0.45850545617577476</v>
      </c>
      <c r="G7" s="53">
        <f>(D7-C7)/C7</f>
        <v>8.7770236637039811E-2</v>
      </c>
      <c r="I7" s="224">
        <f>I8+I9</f>
        <v>291952.25099999981</v>
      </c>
      <c r="J7" s="225">
        <f>J8+J9</f>
        <v>311092.65900000045</v>
      </c>
      <c r="K7" s="229">
        <f t="shared" ref="K7" si="2">I7/$I$20</f>
        <v>0.48486165469938114</v>
      </c>
      <c r="L7" s="230">
        <f t="shared" ref="L7" si="3">J7/$J$20</f>
        <v>0.50278634167533998</v>
      </c>
      <c r="M7" s="53">
        <f>(J7-I7)/I7</f>
        <v>6.5560063107719099E-2</v>
      </c>
      <c r="O7" s="63">
        <f t="shared" ref="O7" si="4">(I7/C7)*10</f>
        <v>2.9584025163018159</v>
      </c>
      <c r="P7" s="237">
        <f t="shared" ref="P7" si="5">(J7/D7)*10</f>
        <v>2.8979976338702267</v>
      </c>
      <c r="Q7" s="53">
        <f>(P7-O7)/O7</f>
        <v>-2.0418074315018856E-2</v>
      </c>
    </row>
    <row r="8" spans="1:20" ht="20.100000000000001" customHeight="1" x14ac:dyDescent="0.25">
      <c r="A8" s="8" t="s">
        <v>4</v>
      </c>
      <c r="C8" s="19">
        <v>491342.63999999961</v>
      </c>
      <c r="D8" s="140">
        <v>552466.10000000044</v>
      </c>
      <c r="E8" s="214">
        <f t="shared" ref="E8:E19" si="6">C8/$C$20</f>
        <v>0.22919792859811497</v>
      </c>
      <c r="F8" s="215">
        <f t="shared" ref="F8:F19" si="7">D8/$D$20</f>
        <v>0.23597087666492531</v>
      </c>
      <c r="G8" s="52">
        <f>(D8-C8)/C8</f>
        <v>0.12440088651780941</v>
      </c>
      <c r="I8" s="19">
        <v>165241.08699999994</v>
      </c>
      <c r="J8" s="140">
        <v>178772.6020000001</v>
      </c>
      <c r="K8" s="227">
        <f t="shared" ref="K8:K19" si="8">I8/$I$20</f>
        <v>0.27442524108897665</v>
      </c>
      <c r="L8" s="228">
        <f t="shared" ref="L8:L19" si="9">J8/$J$20</f>
        <v>0.28893135196533676</v>
      </c>
      <c r="M8" s="52">
        <f>(J8-I8)/I8</f>
        <v>8.1889530295816582E-2</v>
      </c>
      <c r="O8" s="27">
        <f t="shared" ref="O8:O20" si="10">(I8/C8)*10</f>
        <v>3.3630520444958751</v>
      </c>
      <c r="P8" s="143">
        <f t="shared" ref="P8:P20" si="11">(J8/D8)*10</f>
        <v>3.23590175035174</v>
      </c>
      <c r="Q8" s="52">
        <f>(P8-O8)/O8</f>
        <v>-3.780800667424554E-2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495515.13000000012</v>
      </c>
      <c r="D9" s="140">
        <v>521008.41000000085</v>
      </c>
      <c r="E9" s="214">
        <f t="shared" si="6"/>
        <v>0.23114428128001627</v>
      </c>
      <c r="F9" s="215">
        <f t="shared" si="7"/>
        <v>0.22253457951084951</v>
      </c>
      <c r="G9" s="52">
        <f>(D9-C9)/C9</f>
        <v>5.1448035501964834E-2</v>
      </c>
      <c r="I9" s="19">
        <v>126711.16399999987</v>
      </c>
      <c r="J9" s="140">
        <v>132320.05700000032</v>
      </c>
      <c r="K9" s="227">
        <f t="shared" si="8"/>
        <v>0.21043641361040449</v>
      </c>
      <c r="L9" s="228">
        <f t="shared" si="9"/>
        <v>0.21385498971000316</v>
      </c>
      <c r="M9" s="52">
        <f>(J9-I9)/I9</f>
        <v>4.4265184084335718E-2</v>
      </c>
      <c r="O9" s="27">
        <f t="shared" si="10"/>
        <v>2.557160343418774</v>
      </c>
      <c r="P9" s="143">
        <f t="shared" si="11"/>
        <v>2.5396913842523219</v>
      </c>
      <c r="Q9" s="52">
        <f t="shared" ref="Q9:Q20" si="12">(P9-O9)/O9</f>
        <v>-6.8313898310721896E-3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761757.97000000044</v>
      </c>
      <c r="D10" s="210">
        <f>D11+D12</f>
        <v>886124.10000000033</v>
      </c>
      <c r="E10" s="216">
        <f t="shared" si="6"/>
        <v>0.35533929808555847</v>
      </c>
      <c r="F10" s="217">
        <f t="shared" si="7"/>
        <v>0.37848382138002284</v>
      </c>
      <c r="G10" s="53">
        <f>(D10-C10)/C10</f>
        <v>0.16326200039626734</v>
      </c>
      <c r="I10" s="224">
        <f>I11+I12</f>
        <v>101260.402</v>
      </c>
      <c r="J10" s="225">
        <f>J11+J12</f>
        <v>110289.23100000028</v>
      </c>
      <c r="K10" s="229">
        <f t="shared" si="8"/>
        <v>0.16816889029310672</v>
      </c>
      <c r="L10" s="230">
        <f t="shared" si="9"/>
        <v>0.17824888301422936</v>
      </c>
      <c r="M10" s="53">
        <f>(J10-I10)/I10</f>
        <v>8.9164459370803945E-2</v>
      </c>
      <c r="O10" s="63">
        <f t="shared" si="10"/>
        <v>1.3292988847888254</v>
      </c>
      <c r="P10" s="237">
        <f t="shared" si="11"/>
        <v>1.2446251151503525</v>
      </c>
      <c r="Q10" s="53">
        <f t="shared" si="12"/>
        <v>-6.3698067159609753E-2</v>
      </c>
      <c r="T10" s="2"/>
    </row>
    <row r="11" spans="1:20" ht="20.100000000000001" customHeight="1" x14ac:dyDescent="0.25">
      <c r="A11" s="8"/>
      <c r="B11" t="s">
        <v>6</v>
      </c>
      <c r="C11" s="19">
        <v>740640.89000000036</v>
      </c>
      <c r="D11" s="140">
        <v>866634.85000000033</v>
      </c>
      <c r="E11" s="214">
        <f t="shared" si="6"/>
        <v>0.34548875673209339</v>
      </c>
      <c r="F11" s="215">
        <f t="shared" si="7"/>
        <v>0.37015951802812147</v>
      </c>
      <c r="G11" s="52">
        <f t="shared" ref="G11:G19" si="13">(D11-C11)/C11</f>
        <v>0.17011477721679652</v>
      </c>
      <c r="I11" s="19">
        <v>96756.75</v>
      </c>
      <c r="J11" s="140">
        <v>105949.13800000028</v>
      </c>
      <c r="K11" s="227">
        <f t="shared" si="8"/>
        <v>0.16068942009402207</v>
      </c>
      <c r="L11" s="228">
        <f t="shared" si="9"/>
        <v>0.17123444722196357</v>
      </c>
      <c r="M11" s="52">
        <f t="shared" ref="M11:M19" si="14">(J11-I11)/I11</f>
        <v>9.5005134008741332E-2</v>
      </c>
      <c r="O11" s="27">
        <f t="shared" si="10"/>
        <v>1.3063922247123023</v>
      </c>
      <c r="P11" s="143">
        <f t="shared" si="11"/>
        <v>1.222534934984443</v>
      </c>
      <c r="Q11" s="52">
        <f t="shared" si="12"/>
        <v>-6.4189979197347591E-2</v>
      </c>
    </row>
    <row r="12" spans="1:20" ht="20.100000000000001" customHeight="1" x14ac:dyDescent="0.25">
      <c r="A12" s="8"/>
      <c r="B12" t="s">
        <v>39</v>
      </c>
      <c r="C12" s="19">
        <v>21117.08000000002</v>
      </c>
      <c r="D12" s="140">
        <v>19489.250000000029</v>
      </c>
      <c r="E12" s="218">
        <f t="shared" si="6"/>
        <v>9.850541353465048E-3</v>
      </c>
      <c r="F12" s="219">
        <f t="shared" si="7"/>
        <v>8.324303351901409E-3</v>
      </c>
      <c r="G12" s="52">
        <f t="shared" si="13"/>
        <v>-7.7085941806347716E-2</v>
      </c>
      <c r="I12" s="19">
        <v>4503.6519999999991</v>
      </c>
      <c r="J12" s="140">
        <v>4340.092999999998</v>
      </c>
      <c r="K12" s="231">
        <f t="shared" si="8"/>
        <v>7.4794701990846379E-3</v>
      </c>
      <c r="L12" s="232">
        <f t="shared" si="9"/>
        <v>7.0144357922658244E-3</v>
      </c>
      <c r="M12" s="52">
        <f t="shared" si="14"/>
        <v>-3.6316971204702571E-2</v>
      </c>
      <c r="O12" s="27">
        <f t="shared" si="10"/>
        <v>2.1327058475887744</v>
      </c>
      <c r="P12" s="143">
        <f t="shared" si="11"/>
        <v>2.226916376977047</v>
      </c>
      <c r="Q12" s="52">
        <f t="shared" si="12"/>
        <v>4.4174178776124513E-2</v>
      </c>
    </row>
    <row r="13" spans="1:20" ht="20.100000000000001" customHeight="1" x14ac:dyDescent="0.25">
      <c r="A13" s="23" t="s">
        <v>129</v>
      </c>
      <c r="B13" s="15"/>
      <c r="C13" s="78">
        <f>SUM(C14:C16)</f>
        <v>366195.73999999976</v>
      </c>
      <c r="D13" s="210">
        <f>SUM(D14:D16)</f>
        <v>343643.78999999963</v>
      </c>
      <c r="E13" s="216">
        <f t="shared" si="6"/>
        <v>0.17082031608218226</v>
      </c>
      <c r="F13" s="217">
        <f t="shared" si="7"/>
        <v>0.14677810346509468</v>
      </c>
      <c r="G13" s="53">
        <f t="shared" si="13"/>
        <v>-6.1584413843809714E-2</v>
      </c>
      <c r="I13" s="224">
        <f>SUM(I14:I16)</f>
        <v>197876.36599999992</v>
      </c>
      <c r="J13" s="225">
        <f>SUM(J14:J16)</f>
        <v>185340.7899999998</v>
      </c>
      <c r="K13" s="229">
        <f t="shared" si="8"/>
        <v>0.32862449909543728</v>
      </c>
      <c r="L13" s="230">
        <f t="shared" si="9"/>
        <v>0.29954682333830707</v>
      </c>
      <c r="M13" s="53">
        <f t="shared" si="14"/>
        <v>-6.3350546876326408E-2</v>
      </c>
      <c r="O13" s="63">
        <f t="shared" si="10"/>
        <v>5.403568211907654</v>
      </c>
      <c r="P13" s="237">
        <f t="shared" si="11"/>
        <v>5.393398495575898</v>
      </c>
      <c r="Q13" s="53">
        <f t="shared" si="12"/>
        <v>-1.8820371896750298E-3</v>
      </c>
    </row>
    <row r="14" spans="1:20" ht="20.100000000000001" customHeight="1" x14ac:dyDescent="0.25">
      <c r="A14" s="8"/>
      <c r="B14" s="3" t="s">
        <v>7</v>
      </c>
      <c r="C14" s="31">
        <v>342904.09999999974</v>
      </c>
      <c r="D14" s="141">
        <v>319274.60999999964</v>
      </c>
      <c r="E14" s="214">
        <f t="shared" si="6"/>
        <v>0.15995540185114177</v>
      </c>
      <c r="F14" s="215">
        <f t="shared" si="7"/>
        <v>0.13636947066716307</v>
      </c>
      <c r="G14" s="52">
        <f t="shared" si="13"/>
        <v>-6.8909908047177407E-2</v>
      </c>
      <c r="I14" s="31">
        <v>184916.95399999991</v>
      </c>
      <c r="J14" s="141">
        <v>173010.6029999998</v>
      </c>
      <c r="K14" s="227">
        <f t="shared" si="8"/>
        <v>0.30710206888731734</v>
      </c>
      <c r="L14" s="228">
        <f t="shared" si="9"/>
        <v>0.2796188390720411</v>
      </c>
      <c r="M14" s="52">
        <f t="shared" si="14"/>
        <v>-6.4387557454575625E-2</v>
      </c>
      <c r="O14" s="27">
        <f t="shared" si="10"/>
        <v>5.3926725868836218</v>
      </c>
      <c r="P14" s="143">
        <f t="shared" si="11"/>
        <v>5.4188650641527678</v>
      </c>
      <c r="Q14" s="52">
        <f t="shared" si="12"/>
        <v>4.8570494216268337E-3</v>
      </c>
      <c r="S14" s="119"/>
    </row>
    <row r="15" spans="1:20" ht="20.100000000000001" customHeight="1" x14ac:dyDescent="0.25">
      <c r="A15" s="8"/>
      <c r="B15" s="3" t="s">
        <v>8</v>
      </c>
      <c r="C15" s="31">
        <v>14108.180000000006</v>
      </c>
      <c r="D15" s="141">
        <v>14997.930000000011</v>
      </c>
      <c r="E15" s="214">
        <f t="shared" si="6"/>
        <v>6.5810808365611368E-3</v>
      </c>
      <c r="F15" s="215">
        <f t="shared" si="7"/>
        <v>6.4059581035998099E-3</v>
      </c>
      <c r="G15" s="52">
        <f t="shared" si="13"/>
        <v>6.3066249509150366E-2</v>
      </c>
      <c r="I15" s="31">
        <v>10691.839000000013</v>
      </c>
      <c r="J15" s="141">
        <v>9937.7149999999929</v>
      </c>
      <c r="K15" s="227">
        <f t="shared" si="8"/>
        <v>1.7756543172942982E-2</v>
      </c>
      <c r="L15" s="228">
        <f t="shared" si="9"/>
        <v>1.6061283430870477E-2</v>
      </c>
      <c r="M15" s="52">
        <f t="shared" si="14"/>
        <v>-7.053267450061855E-2</v>
      </c>
      <c r="O15" s="27">
        <f t="shared" si="10"/>
        <v>7.5784679526345764</v>
      </c>
      <c r="P15" s="143">
        <f t="shared" si="11"/>
        <v>6.6260577292999665</v>
      </c>
      <c r="Q15" s="52">
        <f t="shared" si="12"/>
        <v>-0.12567318741560612</v>
      </c>
    </row>
    <row r="16" spans="1:20" ht="20.100000000000001" customHeight="1" x14ac:dyDescent="0.25">
      <c r="A16" s="32"/>
      <c r="B16" s="33" t="s">
        <v>9</v>
      </c>
      <c r="C16" s="211">
        <v>9183.4600000000119</v>
      </c>
      <c r="D16" s="212">
        <v>9371.2500000000146</v>
      </c>
      <c r="E16" s="218">
        <f t="shared" si="6"/>
        <v>4.2838333944793579E-3</v>
      </c>
      <c r="F16" s="219">
        <f t="shared" si="7"/>
        <v>4.0026746943318025E-3</v>
      </c>
      <c r="G16" s="52">
        <f t="shared" si="13"/>
        <v>2.0448719763575214E-2</v>
      </c>
      <c r="I16" s="211">
        <v>2267.572999999999</v>
      </c>
      <c r="J16" s="212">
        <v>2392.4720000000038</v>
      </c>
      <c r="K16" s="231">
        <f t="shared" si="8"/>
        <v>3.7658870351769953E-3</v>
      </c>
      <c r="L16" s="232">
        <f t="shared" si="9"/>
        <v>3.866700835395425E-3</v>
      </c>
      <c r="M16" s="52">
        <f t="shared" si="14"/>
        <v>5.5080475909708285E-2</v>
      </c>
      <c r="O16" s="27">
        <f t="shared" si="10"/>
        <v>2.4691924394509215</v>
      </c>
      <c r="P16" s="143">
        <f t="shared" si="11"/>
        <v>2.5529913298652795</v>
      </c>
      <c r="Q16" s="52">
        <f t="shared" si="12"/>
        <v>3.3937772153956769E-2</v>
      </c>
    </row>
    <row r="17" spans="1:17" ht="20.100000000000001" customHeight="1" x14ac:dyDescent="0.25">
      <c r="A17" s="8" t="s">
        <v>130</v>
      </c>
      <c r="B17" s="3"/>
      <c r="C17" s="19">
        <v>1561.04</v>
      </c>
      <c r="D17" s="140">
        <v>1877.9799999999998</v>
      </c>
      <c r="E17" s="214">
        <f t="shared" si="6"/>
        <v>7.281825458071412E-4</v>
      </c>
      <c r="F17" s="215">
        <f t="shared" si="7"/>
        <v>8.0212810697198622E-4</v>
      </c>
      <c r="G17" s="54">
        <f t="shared" si="13"/>
        <v>0.20303131245836098</v>
      </c>
      <c r="I17" s="31">
        <v>1154.4469999999999</v>
      </c>
      <c r="J17" s="141">
        <v>1133.4110000000005</v>
      </c>
      <c r="K17" s="227">
        <f t="shared" si="8"/>
        <v>1.9172555812311128E-3</v>
      </c>
      <c r="L17" s="228">
        <f t="shared" si="9"/>
        <v>1.8318129786038704E-3</v>
      </c>
      <c r="M17" s="54">
        <f t="shared" si="14"/>
        <v>-1.8221711347510435E-2</v>
      </c>
      <c r="O17" s="238">
        <f t="shared" si="10"/>
        <v>7.3953710346948185</v>
      </c>
      <c r="P17" s="239">
        <f t="shared" si="11"/>
        <v>6.0352666162578972</v>
      </c>
      <c r="Q17" s="54">
        <f t="shared" si="12"/>
        <v>-0.18391293852006821</v>
      </c>
    </row>
    <row r="18" spans="1:17" ht="20.100000000000001" customHeight="1" x14ac:dyDescent="0.25">
      <c r="A18" s="8" t="s">
        <v>10</v>
      </c>
      <c r="C18" s="19">
        <v>10496.860000000022</v>
      </c>
      <c r="D18" s="140">
        <v>10171.680000000024</v>
      </c>
      <c r="E18" s="214">
        <f t="shared" si="6"/>
        <v>4.8964986405096375E-3</v>
      </c>
      <c r="F18" s="215">
        <f t="shared" si="7"/>
        <v>4.3445566103605107E-3</v>
      </c>
      <c r="G18" s="52">
        <f t="shared" si="13"/>
        <v>-3.0978787942298722E-2</v>
      </c>
      <c r="I18" s="19">
        <v>5911.9050000000007</v>
      </c>
      <c r="J18" s="140">
        <v>6007.2819999999965</v>
      </c>
      <c r="K18" s="227">
        <f t="shared" si="8"/>
        <v>9.8182357933782362E-3</v>
      </c>
      <c r="L18" s="228">
        <f t="shared" si="9"/>
        <v>9.7089380054838047E-3</v>
      </c>
      <c r="M18" s="52">
        <f t="shared" si="14"/>
        <v>1.6133040026860352E-2</v>
      </c>
      <c r="O18" s="27">
        <f t="shared" si="10"/>
        <v>5.6320699714009601</v>
      </c>
      <c r="P18" s="143">
        <f t="shared" si="11"/>
        <v>5.905889685872916</v>
      </c>
      <c r="Q18" s="52">
        <f t="shared" si="12"/>
        <v>4.8617953232538418E-2</v>
      </c>
    </row>
    <row r="19" spans="1:17" ht="20.100000000000001" customHeight="1" thickBot="1" x14ac:dyDescent="0.3">
      <c r="A19" s="8" t="s">
        <v>11</v>
      </c>
      <c r="B19" s="10"/>
      <c r="C19" s="21">
        <v>16878.790000000019</v>
      </c>
      <c r="D19" s="142">
        <v>25954.910000000014</v>
      </c>
      <c r="E19" s="220">
        <f t="shared" si="6"/>
        <v>7.8734947678112868E-3</v>
      </c>
      <c r="F19" s="221">
        <f t="shared" si="7"/>
        <v>1.108593426177504E-2</v>
      </c>
      <c r="G19" s="55">
        <f t="shared" si="13"/>
        <v>0.53772337946025661</v>
      </c>
      <c r="I19" s="21">
        <v>3979.7909999999961</v>
      </c>
      <c r="J19" s="142">
        <v>4873.9180000000033</v>
      </c>
      <c r="K19" s="233">
        <f t="shared" si="8"/>
        <v>6.6094645374654227E-3</v>
      </c>
      <c r="L19" s="234">
        <f t="shared" si="9"/>
        <v>7.8772009880361329E-3</v>
      </c>
      <c r="M19" s="55">
        <f t="shared" si="14"/>
        <v>0.2246668229562829</v>
      </c>
      <c r="O19" s="240">
        <f t="shared" si="10"/>
        <v>2.3578651076291557</v>
      </c>
      <c r="P19" s="241">
        <f t="shared" si="11"/>
        <v>1.8778404548503542</v>
      </c>
      <c r="Q19" s="55">
        <f t="shared" si="12"/>
        <v>-0.20358444222514005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2143748.17</v>
      </c>
      <c r="D20" s="145">
        <f>D8+D9+D10+D13+D17+D18+D19</f>
        <v>2341246.9700000016</v>
      </c>
      <c r="E20" s="222">
        <f>E8+E9+E10+E13+E17+E18+E19</f>
        <v>1</v>
      </c>
      <c r="F20" s="223">
        <f>F8+F9+F10+F13+F17+F18+F19</f>
        <v>0.99999999999999989</v>
      </c>
      <c r="G20" s="55">
        <f>(D20-C20)/C20</f>
        <v>9.2127798760990517E-2</v>
      </c>
      <c r="H20" s="1"/>
      <c r="I20" s="213">
        <f>I8+I9+I10+I13+I17+I18+I19</f>
        <v>602135.16199999978</v>
      </c>
      <c r="J20" s="226">
        <f>J8+J9+J10+J13+J17+J18+J19</f>
        <v>618737.29100000043</v>
      </c>
      <c r="K20" s="235">
        <f>K8+K9+K10+K13+K17+K18+K19</f>
        <v>0.99999999999999989</v>
      </c>
      <c r="L20" s="236">
        <f>L8+L9+L10+L13+L17+L18+L19</f>
        <v>1.0000000000000002</v>
      </c>
      <c r="M20" s="55">
        <f>(J20-I20)/I20</f>
        <v>2.7572096844264114E-2</v>
      </c>
      <c r="N20" s="1"/>
      <c r="O20" s="24">
        <f t="shared" si="10"/>
        <v>2.8087961563134529</v>
      </c>
      <c r="P20" s="242">
        <f t="shared" si="11"/>
        <v>2.6427681441911273</v>
      </c>
      <c r="Q20" s="55">
        <f t="shared" si="12"/>
        <v>-5.911002539260006E-2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5" t="s">
        <v>2</v>
      </c>
      <c r="B24" s="337"/>
      <c r="C24" s="360" t="s">
        <v>1</v>
      </c>
      <c r="D24" s="361"/>
      <c r="E24" s="358" t="s">
        <v>105</v>
      </c>
      <c r="F24" s="358"/>
      <c r="G24" s="130" t="s">
        <v>0</v>
      </c>
      <c r="I24" s="362">
        <v>1000</v>
      </c>
      <c r="J24" s="361"/>
      <c r="K24" s="358" t="s">
        <v>105</v>
      </c>
      <c r="L24" s="358"/>
      <c r="M24" s="130" t="s">
        <v>0</v>
      </c>
      <c r="O24" s="368" t="s">
        <v>22</v>
      </c>
      <c r="P24" s="358"/>
      <c r="Q24" s="130" t="s">
        <v>0</v>
      </c>
    </row>
    <row r="25" spans="1:17" ht="15" customHeight="1" x14ac:dyDescent="0.25">
      <c r="A25" s="359"/>
      <c r="B25" s="338"/>
      <c r="C25" s="363" t="str">
        <f>C5</f>
        <v>jan-ago</v>
      </c>
      <c r="D25" s="364"/>
      <c r="E25" s="365" t="str">
        <f>C5</f>
        <v>jan-ago</v>
      </c>
      <c r="F25" s="365"/>
      <c r="G25" s="131" t="str">
        <f>G5</f>
        <v>2024 /2023</v>
      </c>
      <c r="I25" s="366" t="str">
        <f>C5</f>
        <v>jan-ago</v>
      </c>
      <c r="J25" s="364"/>
      <c r="K25" s="354" t="str">
        <f>C5</f>
        <v>jan-ago</v>
      </c>
      <c r="L25" s="355"/>
      <c r="M25" s="131" t="str">
        <f>G5</f>
        <v>2024 /2023</v>
      </c>
      <c r="O25" s="366" t="str">
        <f>C5</f>
        <v>jan-ago</v>
      </c>
      <c r="P25" s="364"/>
      <c r="Q25" s="131" t="str">
        <f>G5</f>
        <v>2024 /2023</v>
      </c>
    </row>
    <row r="26" spans="1:17" ht="19.5" customHeight="1" x14ac:dyDescent="0.25">
      <c r="A26" s="359"/>
      <c r="B26" s="338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406649.87999999977</v>
      </c>
      <c r="D27" s="210">
        <f>D28+D29</f>
        <v>404055.82000000007</v>
      </c>
      <c r="E27" s="216">
        <f>C27/$C$40</f>
        <v>0.43470309192807344</v>
      </c>
      <c r="F27" s="217">
        <f>D27/$D$40</f>
        <v>0.37302395701585145</v>
      </c>
      <c r="G27" s="53">
        <f>(D27-C27)/C27</f>
        <v>-6.3790993864296921E-3</v>
      </c>
      <c r="I27" s="78">
        <f>I28+I29</f>
        <v>103249.466</v>
      </c>
      <c r="J27" s="210">
        <f>J28+J29</f>
        <v>101422.65799999995</v>
      </c>
      <c r="K27" s="216">
        <f>I27/$I$40</f>
        <v>0.4032759944291614</v>
      </c>
      <c r="L27" s="217">
        <f>J27/$J$40</f>
        <v>0.37642191861566099</v>
      </c>
      <c r="M27" s="53">
        <f>(J27-I27)/I27</f>
        <v>-1.769314719748815E-2</v>
      </c>
      <c r="O27" s="63">
        <f t="shared" ref="O27" si="15">(I27/C27)*10</f>
        <v>2.5390261027496197</v>
      </c>
      <c r="P27" s="237">
        <f t="shared" ref="P27" si="16">(J27/D27)*10</f>
        <v>2.5101150133167227</v>
      </c>
      <c r="Q27" s="53">
        <f>(P27-O27)/O27</f>
        <v>-1.1386684603828193E-2</v>
      </c>
    </row>
    <row r="28" spans="1:17" ht="20.100000000000001" customHeight="1" x14ac:dyDescent="0.25">
      <c r="A28" s="8" t="s">
        <v>4</v>
      </c>
      <c r="C28" s="19">
        <v>212394.40999999983</v>
      </c>
      <c r="D28" s="140">
        <v>210071.75000000017</v>
      </c>
      <c r="E28" s="214">
        <f>C28/$C$40</f>
        <v>0.22704668383337259</v>
      </c>
      <c r="F28" s="215">
        <f>D28/$D$40</f>
        <v>0.19393804411045173</v>
      </c>
      <c r="G28" s="52">
        <f>(D28-C28)/C28</f>
        <v>-1.0935598540468444E-2</v>
      </c>
      <c r="I28" s="19">
        <v>56857.104999999989</v>
      </c>
      <c r="J28" s="140">
        <v>56079.585999999967</v>
      </c>
      <c r="K28" s="214">
        <f>I28/$I$40</f>
        <v>0.22207481014224559</v>
      </c>
      <c r="L28" s="215">
        <f>J28/$J$40</f>
        <v>0.20813480708908219</v>
      </c>
      <c r="M28" s="52">
        <f>(J28-I28)/I28</f>
        <v>-1.3674966391623742E-2</v>
      </c>
      <c r="O28" s="27">
        <f t="shared" ref="O28:O40" si="17">(I28/C28)*10</f>
        <v>2.6769586355874448</v>
      </c>
      <c r="P28" s="143">
        <f t="shared" ref="P28:P40" si="18">(J28/D28)*10</f>
        <v>2.6695443818600033</v>
      </c>
      <c r="Q28" s="52">
        <f>(P28-O28)/O28</f>
        <v>-2.7696556939194217E-3</v>
      </c>
    </row>
    <row r="29" spans="1:17" ht="20.100000000000001" customHeight="1" x14ac:dyDescent="0.25">
      <c r="A29" s="8" t="s">
        <v>5</v>
      </c>
      <c r="C29" s="19">
        <v>194255.46999999997</v>
      </c>
      <c r="D29" s="140">
        <v>193984.06999999992</v>
      </c>
      <c r="E29" s="214">
        <f>C29/$C$40</f>
        <v>0.2076564080947009</v>
      </c>
      <c r="F29" s="215">
        <f>D29/$D$40</f>
        <v>0.17908591290539977</v>
      </c>
      <c r="G29" s="52">
        <f t="shared" ref="G29:G40" si="19">(D29-C29)/C29</f>
        <v>-1.3971292545844523E-3</v>
      </c>
      <c r="I29" s="19">
        <v>46392.361000000012</v>
      </c>
      <c r="J29" s="140">
        <v>45343.071999999986</v>
      </c>
      <c r="K29" s="214">
        <f t="shared" ref="K29:K39" si="20">I29/$I$40</f>
        <v>0.18120118428691584</v>
      </c>
      <c r="L29" s="215">
        <f t="shared" ref="L29:L39" si="21">J29/$J$40</f>
        <v>0.1682871115265788</v>
      </c>
      <c r="M29" s="52">
        <f t="shared" ref="M29:M40" si="22">(J29-I29)/I29</f>
        <v>-2.2617710704571081E-2</v>
      </c>
      <c r="O29" s="27">
        <f t="shared" si="17"/>
        <v>2.388213881441795</v>
      </c>
      <c r="P29" s="143">
        <f t="shared" si="18"/>
        <v>2.3374636896730747</v>
      </c>
      <c r="Q29" s="52">
        <f t="shared" ref="Q29:Q38" si="23">(P29-O29)/O29</f>
        <v>-2.1250270825024169E-2</v>
      </c>
    </row>
    <row r="30" spans="1:17" ht="20.100000000000001" customHeight="1" x14ac:dyDescent="0.25">
      <c r="A30" s="23" t="s">
        <v>38</v>
      </c>
      <c r="B30" s="15"/>
      <c r="C30" s="78">
        <f>C31+C32</f>
        <v>260622.33000000037</v>
      </c>
      <c r="D30" s="210">
        <f>D31+D32</f>
        <v>393586.86999999965</v>
      </c>
      <c r="E30" s="216">
        <f>C30/$C$40</f>
        <v>0.27860166263051378</v>
      </c>
      <c r="F30" s="217">
        <f>D30/$D$40</f>
        <v>0.36335903211809539</v>
      </c>
      <c r="G30" s="53">
        <f>(D30-C30)/C30</f>
        <v>0.51018091964721168</v>
      </c>
      <c r="I30" s="78">
        <f>I31+I32</f>
        <v>36740.937000000034</v>
      </c>
      <c r="J30" s="210">
        <f>J31+J32</f>
        <v>45937.447999999968</v>
      </c>
      <c r="K30" s="216">
        <f t="shared" si="20"/>
        <v>0.14350425700927291</v>
      </c>
      <c r="L30" s="217">
        <f t="shared" si="21"/>
        <v>0.17049308954678702</v>
      </c>
      <c r="M30" s="53">
        <f t="shared" si="22"/>
        <v>0.25030692603185173</v>
      </c>
      <c r="O30" s="63">
        <f t="shared" si="17"/>
        <v>1.4097386436534423</v>
      </c>
      <c r="P30" s="237">
        <f t="shared" si="18"/>
        <v>1.1671488939658989</v>
      </c>
      <c r="Q30" s="53">
        <f t="shared" si="23"/>
        <v>-0.17208136471229446</v>
      </c>
    </row>
    <row r="31" spans="1:17" ht="20.100000000000001" customHeight="1" x14ac:dyDescent="0.25">
      <c r="A31" s="8"/>
      <c r="B31" t="s">
        <v>6</v>
      </c>
      <c r="C31" s="31">
        <v>252837.81000000038</v>
      </c>
      <c r="D31" s="141">
        <v>384137.83999999968</v>
      </c>
      <c r="E31" s="214">
        <f t="shared" ref="E31:E38" si="24">C31/$C$40</f>
        <v>0.27028011852191619</v>
      </c>
      <c r="F31" s="215">
        <f t="shared" ref="F31:F38" si="25">D31/$D$40</f>
        <v>0.3546356964152178</v>
      </c>
      <c r="G31" s="52">
        <f>(D31-C31)/C31</f>
        <v>0.5193053602228207</v>
      </c>
      <c r="I31" s="31">
        <v>35127.311000000031</v>
      </c>
      <c r="J31" s="141">
        <v>43951.02999999997</v>
      </c>
      <c r="K31" s="214">
        <f>I31/$I$40</f>
        <v>0.13720169046828226</v>
      </c>
      <c r="L31" s="215">
        <f>J31/$J$40</f>
        <v>0.16312066124055308</v>
      </c>
      <c r="M31" s="52">
        <f>(J31-I31)/I31</f>
        <v>0.25119255498947618</v>
      </c>
      <c r="O31" s="27">
        <f t="shared" si="17"/>
        <v>1.3893219135223478</v>
      </c>
      <c r="P31" s="143">
        <f t="shared" si="18"/>
        <v>1.1441473716830399</v>
      </c>
      <c r="Q31" s="52">
        <f t="shared" si="23"/>
        <v>-0.176470650504401</v>
      </c>
    </row>
    <row r="32" spans="1:17" ht="20.100000000000001" customHeight="1" x14ac:dyDescent="0.25">
      <c r="A32" s="8"/>
      <c r="B32" t="s">
        <v>39</v>
      </c>
      <c r="C32" s="31">
        <v>7784.5199999999977</v>
      </c>
      <c r="D32" s="141">
        <v>9449.0299999999952</v>
      </c>
      <c r="E32" s="218">
        <f t="shared" si="24"/>
        <v>8.3215441085976154E-3</v>
      </c>
      <c r="F32" s="219">
        <f t="shared" si="25"/>
        <v>8.723335702877609E-3</v>
      </c>
      <c r="G32" s="52">
        <f>(D32-C32)/C32</f>
        <v>0.21382307451197993</v>
      </c>
      <c r="I32" s="31">
        <v>1613.6260000000004</v>
      </c>
      <c r="J32" s="141">
        <v>1986.4180000000003</v>
      </c>
      <c r="K32" s="218">
        <f>I32/$I$40</f>
        <v>6.302566540990635E-3</v>
      </c>
      <c r="L32" s="219">
        <f>J32/$J$40</f>
        <v>7.3724283062339439E-3</v>
      </c>
      <c r="M32" s="52">
        <f>(J32-I32)/I32</f>
        <v>0.23102751195134424</v>
      </c>
      <c r="O32" s="27">
        <f t="shared" si="17"/>
        <v>2.0728651220627619</v>
      </c>
      <c r="P32" s="143">
        <f t="shared" si="18"/>
        <v>2.1022454156670065</v>
      </c>
      <c r="Q32" s="52">
        <f t="shared" si="23"/>
        <v>1.417376041090776E-2</v>
      </c>
    </row>
    <row r="33" spans="1:17" ht="20.100000000000001" customHeight="1" x14ac:dyDescent="0.25">
      <c r="A33" s="23" t="s">
        <v>129</v>
      </c>
      <c r="B33" s="15"/>
      <c r="C33" s="78">
        <f>SUM(C34:C36)</f>
        <v>256184.5</v>
      </c>
      <c r="D33" s="210">
        <f>SUM(D34:D36)</f>
        <v>265408.89000000013</v>
      </c>
      <c r="E33" s="216">
        <f t="shared" si="24"/>
        <v>0.2738576837992614</v>
      </c>
      <c r="F33" s="217">
        <f t="shared" si="25"/>
        <v>0.24502524026255798</v>
      </c>
      <c r="G33" s="53">
        <f t="shared" si="19"/>
        <v>3.6006823207493543E-2</v>
      </c>
      <c r="I33" s="78">
        <f>SUM(I34:I36)</f>
        <v>112157.81900000003</v>
      </c>
      <c r="J33" s="210">
        <f>SUM(J34:J36)</f>
        <v>117939.46900000003</v>
      </c>
      <c r="K33" s="216">
        <f t="shared" si="20"/>
        <v>0.43807060455141633</v>
      </c>
      <c r="L33" s="217">
        <f t="shared" si="21"/>
        <v>0.43772271479507374</v>
      </c>
      <c r="M33" s="53">
        <f t="shared" si="22"/>
        <v>5.1549237062107928E-2</v>
      </c>
      <c r="O33" s="63">
        <f t="shared" si="17"/>
        <v>4.3780095595166779</v>
      </c>
      <c r="P33" s="237">
        <f t="shared" si="18"/>
        <v>4.4436894709894599</v>
      </c>
      <c r="Q33" s="53">
        <f t="shared" si="23"/>
        <v>1.5002231169187504E-2</v>
      </c>
    </row>
    <row r="34" spans="1:17" ht="20.100000000000001" customHeight="1" x14ac:dyDescent="0.25">
      <c r="A34" s="8"/>
      <c r="B34" s="3" t="s">
        <v>7</v>
      </c>
      <c r="C34" s="31">
        <v>239824.11000000002</v>
      </c>
      <c r="D34" s="141">
        <v>249065.50000000012</v>
      </c>
      <c r="E34" s="214">
        <f t="shared" si="24"/>
        <v>0.25636865338777048</v>
      </c>
      <c r="F34" s="215">
        <f t="shared" si="25"/>
        <v>0.22993703782346603</v>
      </c>
      <c r="G34" s="52">
        <f t="shared" si="19"/>
        <v>3.8534032295585711E-2</v>
      </c>
      <c r="I34" s="31">
        <v>106642.50200000004</v>
      </c>
      <c r="J34" s="141">
        <v>112274.00300000003</v>
      </c>
      <c r="K34" s="214">
        <f t="shared" si="20"/>
        <v>0.41652865345050644</v>
      </c>
      <c r="L34" s="215">
        <f t="shared" si="21"/>
        <v>0.41669580006393153</v>
      </c>
      <c r="M34" s="52">
        <f t="shared" si="22"/>
        <v>5.2807285035379112E-2</v>
      </c>
      <c r="O34" s="27">
        <f t="shared" si="17"/>
        <v>4.4466964559985245</v>
      </c>
      <c r="P34" s="143">
        <f t="shared" si="18"/>
        <v>4.5078103149573092</v>
      </c>
      <c r="Q34" s="52">
        <f t="shared" si="23"/>
        <v>1.3743654320353505E-2</v>
      </c>
    </row>
    <row r="35" spans="1:17" ht="20.100000000000001" customHeight="1" x14ac:dyDescent="0.25">
      <c r="A35" s="8"/>
      <c r="B35" s="3" t="s">
        <v>8</v>
      </c>
      <c r="C35" s="31">
        <v>8309.49</v>
      </c>
      <c r="D35" s="141">
        <v>8239.0400000000063</v>
      </c>
      <c r="E35" s="214">
        <f t="shared" si="24"/>
        <v>8.8827297707438375E-3</v>
      </c>
      <c r="F35" s="215">
        <f t="shared" si="25"/>
        <v>7.6062740608757538E-3</v>
      </c>
      <c r="G35" s="52">
        <f t="shared" si="19"/>
        <v>-8.4782579917652527E-3</v>
      </c>
      <c r="I35" s="31">
        <v>4048.0829999999992</v>
      </c>
      <c r="J35" s="141">
        <v>4131.8510000000015</v>
      </c>
      <c r="K35" s="214">
        <f t="shared" si="20"/>
        <v>1.5811168431193463E-2</v>
      </c>
      <c r="L35" s="215">
        <f t="shared" si="21"/>
        <v>1.5335027808618847E-2</v>
      </c>
      <c r="M35" s="52">
        <f t="shared" si="22"/>
        <v>2.0693251595879411E-2</v>
      </c>
      <c r="O35" s="27">
        <f t="shared" si="17"/>
        <v>4.8716383315943563</v>
      </c>
      <c r="P35" s="143">
        <f t="shared" si="18"/>
        <v>5.0149665495009108</v>
      </c>
      <c r="Q35" s="52">
        <f t="shared" si="23"/>
        <v>2.942094797493865E-2</v>
      </c>
    </row>
    <row r="36" spans="1:17" ht="20.100000000000001" customHeight="1" x14ac:dyDescent="0.25">
      <c r="A36" s="32"/>
      <c r="B36" s="33" t="s">
        <v>9</v>
      </c>
      <c r="C36" s="211">
        <v>8050.9000000000051</v>
      </c>
      <c r="D36" s="212">
        <v>8104.3500000000122</v>
      </c>
      <c r="E36" s="218">
        <f t="shared" si="24"/>
        <v>8.6063006407470985E-3</v>
      </c>
      <c r="F36" s="219">
        <f t="shared" si="25"/>
        <v>7.481928378216208E-3</v>
      </c>
      <c r="G36" s="52">
        <f t="shared" si="19"/>
        <v>6.6390093033085818E-3</v>
      </c>
      <c r="I36" s="211">
        <v>1467.2339999999986</v>
      </c>
      <c r="J36" s="212">
        <v>1533.6150000000002</v>
      </c>
      <c r="K36" s="218">
        <f t="shared" si="20"/>
        <v>5.7307826697164284E-3</v>
      </c>
      <c r="L36" s="219">
        <f t="shared" si="21"/>
        <v>5.6918869225233409E-3</v>
      </c>
      <c r="M36" s="52">
        <f t="shared" si="22"/>
        <v>4.5242272193802585E-2</v>
      </c>
      <c r="O36" s="27">
        <f t="shared" si="17"/>
        <v>1.8224471798184025</v>
      </c>
      <c r="P36" s="143">
        <f t="shared" si="18"/>
        <v>1.8923355975494616</v>
      </c>
      <c r="Q36" s="52">
        <f t="shared" si="23"/>
        <v>3.8348665741864213E-2</v>
      </c>
    </row>
    <row r="37" spans="1:17" ht="20.100000000000001" customHeight="1" x14ac:dyDescent="0.25">
      <c r="A37" s="8" t="s">
        <v>130</v>
      </c>
      <c r="B37" s="3"/>
      <c r="C37" s="19">
        <v>737.03</v>
      </c>
      <c r="D37" s="140">
        <v>1234.1400000000001</v>
      </c>
      <c r="E37" s="214">
        <f t="shared" si="24"/>
        <v>7.8787486631927233E-4</v>
      </c>
      <c r="F37" s="215">
        <f t="shared" si="25"/>
        <v>1.1393568995282455E-3</v>
      </c>
      <c r="G37" s="54">
        <f>(D37-C37)/C37</f>
        <v>0.67447729400431478</v>
      </c>
      <c r="I37" s="19">
        <v>175.85500000000002</v>
      </c>
      <c r="J37" s="140">
        <v>294.11400000000003</v>
      </c>
      <c r="K37" s="214">
        <f>I37/$I$40</f>
        <v>6.8686166377209337E-4</v>
      </c>
      <c r="L37" s="215">
        <f>J37/$J$40</f>
        <v>1.0915801099565599E-3</v>
      </c>
      <c r="M37" s="54">
        <f>(J37-I37)/I37</f>
        <v>0.67248016832049129</v>
      </c>
      <c r="O37" s="238">
        <f t="shared" si="17"/>
        <v>2.3859951426671917</v>
      </c>
      <c r="P37" s="239">
        <f t="shared" si="18"/>
        <v>2.3831493995818951</v>
      </c>
      <c r="Q37" s="54">
        <f t="shared" si="23"/>
        <v>-1.1926860346058762E-3</v>
      </c>
    </row>
    <row r="38" spans="1:17" ht="20.100000000000001" customHeight="1" x14ac:dyDescent="0.25">
      <c r="A38" s="8" t="s">
        <v>10</v>
      </c>
      <c r="C38" s="19">
        <v>3573.8299999999986</v>
      </c>
      <c r="D38" s="140">
        <v>2512.3100000000027</v>
      </c>
      <c r="E38" s="214">
        <f t="shared" si="24"/>
        <v>3.8203747927462979E-3</v>
      </c>
      <c r="F38" s="215">
        <f t="shared" si="25"/>
        <v>2.3193622540828508E-3</v>
      </c>
      <c r="G38" s="52">
        <f t="shared" si="19"/>
        <v>-0.29702587979842249</v>
      </c>
      <c r="I38" s="19">
        <v>1715.5139999999997</v>
      </c>
      <c r="J38" s="140">
        <v>1070.4710000000002</v>
      </c>
      <c r="K38" s="214">
        <f t="shared" si="20"/>
        <v>6.7005248657377881E-3</v>
      </c>
      <c r="L38" s="215">
        <f t="shared" si="21"/>
        <v>3.9729657611854889E-3</v>
      </c>
      <c r="M38" s="52">
        <f t="shared" si="22"/>
        <v>-0.37600567526700429</v>
      </c>
      <c r="O38" s="27">
        <f t="shared" si="17"/>
        <v>4.80021153776201</v>
      </c>
      <c r="P38" s="143">
        <f t="shared" si="18"/>
        <v>4.2609033120912594</v>
      </c>
      <c r="Q38" s="52">
        <f t="shared" si="23"/>
        <v>-0.11235092900138957</v>
      </c>
    </row>
    <row r="39" spans="1:17" ht="20.100000000000001" customHeight="1" thickBot="1" x14ac:dyDescent="0.3">
      <c r="A39" s="8" t="s">
        <v>11</v>
      </c>
      <c r="B39" s="10"/>
      <c r="C39" s="21">
        <v>7698.2399999999989</v>
      </c>
      <c r="D39" s="142">
        <v>16391.969999999994</v>
      </c>
      <c r="E39" s="220">
        <f>C39/$C$40</f>
        <v>8.2293119830857287E-3</v>
      </c>
      <c r="F39" s="221">
        <f>D39/$D$40</f>
        <v>1.5133051449884137E-2</v>
      </c>
      <c r="G39" s="55">
        <f t="shared" si="19"/>
        <v>1.1293139730639727</v>
      </c>
      <c r="I39" s="21">
        <v>1987.2179999999994</v>
      </c>
      <c r="J39" s="142">
        <v>2774.6079999999979</v>
      </c>
      <c r="K39" s="220">
        <f t="shared" si="20"/>
        <v>7.7617574806394547E-3</v>
      </c>
      <c r="L39" s="221">
        <f t="shared" si="21"/>
        <v>1.0297731171336109E-2</v>
      </c>
      <c r="M39" s="55">
        <f t="shared" si="22"/>
        <v>0.39622728860145123</v>
      </c>
      <c r="O39" s="240">
        <f t="shared" si="17"/>
        <v>2.5813926300037409</v>
      </c>
      <c r="P39" s="241">
        <f t="shared" si="18"/>
        <v>1.692662931911173</v>
      </c>
      <c r="Q39" s="55">
        <f>(P39-O39)/O39</f>
        <v>-0.34428303845094649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935465.81000000017</v>
      </c>
      <c r="D40" s="226">
        <f>D28+D29+D30+D33+D37+D38+D39</f>
        <v>1083189.9999999998</v>
      </c>
      <c r="E40" s="222">
        <f>C40/$C$40</f>
        <v>1</v>
      </c>
      <c r="F40" s="223">
        <f>D40/$D$40</f>
        <v>1</v>
      </c>
      <c r="G40" s="55">
        <f t="shared" si="19"/>
        <v>0.1579151139687292</v>
      </c>
      <c r="H40" s="1"/>
      <c r="I40" s="213">
        <f>I28+I29+I30+I33+I37+I38+I39</f>
        <v>256026.80900000007</v>
      </c>
      <c r="J40" s="226">
        <f>J28+J29+J30+J33+J37+J38+J39</f>
        <v>269438.76799999998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5.2384978949606455E-2</v>
      </c>
      <c r="N40" s="1"/>
      <c r="O40" s="24">
        <f t="shared" si="17"/>
        <v>2.7368911430338647</v>
      </c>
      <c r="P40" s="242">
        <f t="shared" si="18"/>
        <v>2.4874561988201518</v>
      </c>
      <c r="Q40" s="55">
        <f>(P40-O40)/O40</f>
        <v>-9.1138058175456838E-2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5" t="s">
        <v>15</v>
      </c>
      <c r="B44" s="337"/>
      <c r="C44" s="360" t="s">
        <v>1</v>
      </c>
      <c r="D44" s="361"/>
      <c r="E44" s="358" t="s">
        <v>105</v>
      </c>
      <c r="F44" s="358"/>
      <c r="G44" s="130" t="s">
        <v>0</v>
      </c>
      <c r="I44" s="362">
        <v>1000</v>
      </c>
      <c r="J44" s="361"/>
      <c r="K44" s="358" t="s">
        <v>105</v>
      </c>
      <c r="L44" s="358"/>
      <c r="M44" s="130" t="s">
        <v>0</v>
      </c>
      <c r="O44" s="368" t="s">
        <v>22</v>
      </c>
      <c r="P44" s="358"/>
      <c r="Q44" s="130" t="s">
        <v>0</v>
      </c>
    </row>
    <row r="45" spans="1:17" ht="15" customHeight="1" x14ac:dyDescent="0.25">
      <c r="A45" s="359"/>
      <c r="B45" s="338"/>
      <c r="C45" s="363" t="str">
        <f>C5</f>
        <v>jan-ago</v>
      </c>
      <c r="D45" s="364"/>
      <c r="E45" s="365" t="str">
        <f>C25</f>
        <v>jan-ago</v>
      </c>
      <c r="F45" s="365"/>
      <c r="G45" s="131" t="str">
        <f>G25</f>
        <v>2024 /2023</v>
      </c>
      <c r="I45" s="366" t="str">
        <f>C5</f>
        <v>jan-ago</v>
      </c>
      <c r="J45" s="364"/>
      <c r="K45" s="354" t="str">
        <f>C25</f>
        <v>jan-ago</v>
      </c>
      <c r="L45" s="355"/>
      <c r="M45" s="131" t="str">
        <f>G45</f>
        <v>2024 /2023</v>
      </c>
      <c r="O45" s="366" t="str">
        <f>C5</f>
        <v>jan-ago</v>
      </c>
      <c r="P45" s="364"/>
      <c r="Q45" s="131" t="str">
        <f>Q25</f>
        <v>2024 /2023</v>
      </c>
    </row>
    <row r="46" spans="1:17" ht="15.75" customHeight="1" x14ac:dyDescent="0.25">
      <c r="A46" s="359"/>
      <c r="B46" s="338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580207.8899999999</v>
      </c>
      <c r="D47" s="210">
        <f>D48+D49</f>
        <v>669418.69000000041</v>
      </c>
      <c r="E47" s="216">
        <f>C47/$C$60</f>
        <v>0.48019230372609234</v>
      </c>
      <c r="F47" s="217">
        <f>D47/$D$60</f>
        <v>0.53210522731732868</v>
      </c>
      <c r="G47" s="53">
        <f>(D47-C47)/C47</f>
        <v>0.15375661299607721</v>
      </c>
      <c r="H47"/>
      <c r="I47" s="78">
        <f>I48+I49</f>
        <v>188702.78500000006</v>
      </c>
      <c r="J47" s="210">
        <f>J48+J49</f>
        <v>209670.00099999999</v>
      </c>
      <c r="K47" s="216">
        <f>I47/$I$60</f>
        <v>0.54521303333005666</v>
      </c>
      <c r="L47" s="217">
        <f>J47/$J$60</f>
        <v>0.6002601992107478</v>
      </c>
      <c r="M47" s="53">
        <f>(J47-I47)/I47</f>
        <v>0.1111123823636197</v>
      </c>
      <c r="N47"/>
      <c r="O47" s="63">
        <f t="shared" ref="O47" si="26">(I47/C47)*10</f>
        <v>3.2523305568974612</v>
      </c>
      <c r="P47" s="237">
        <f t="shared" ref="P47" si="27">(J47/D47)*10</f>
        <v>3.1321205119026456</v>
      </c>
      <c r="Q47" s="53">
        <f>(P47-O47)/O47</f>
        <v>-3.6961201480543583E-2</v>
      </c>
    </row>
    <row r="48" spans="1:17" ht="20.100000000000001" customHeight="1" x14ac:dyDescent="0.25">
      <c r="A48" s="8" t="s">
        <v>4</v>
      </c>
      <c r="C48" s="19">
        <v>278948.23000000039</v>
      </c>
      <c r="D48" s="140">
        <v>342394.35000000033</v>
      </c>
      <c r="E48" s="214">
        <f>C48/$C$60</f>
        <v>0.23086344652089455</v>
      </c>
      <c r="F48" s="215">
        <f>D48/$D$60</f>
        <v>0.27216124401743108</v>
      </c>
      <c r="G48" s="52">
        <f>(D48-C48)/C48</f>
        <v>0.22744765220413785</v>
      </c>
      <c r="I48" s="19">
        <v>108383.98199999999</v>
      </c>
      <c r="J48" s="140">
        <v>122693.01599999995</v>
      </c>
      <c r="K48" s="214">
        <f>I48/$I$60</f>
        <v>0.31315043702513579</v>
      </c>
      <c r="L48" s="215">
        <f>J48/$J$60</f>
        <v>0.35125546751882464</v>
      </c>
      <c r="M48" s="52">
        <f>(J48-I48)/I48</f>
        <v>0.13202166718694611</v>
      </c>
      <c r="O48" s="27">
        <f t="shared" ref="O48:O60" si="28">(I48/C48)*10</f>
        <v>3.8854515047469502</v>
      </c>
      <c r="P48" s="143">
        <f t="shared" ref="P48:P60" si="29">(J48/D48)*10</f>
        <v>3.5833831954294753</v>
      </c>
      <c r="Q48" s="52">
        <f>(P48-O48)/O48</f>
        <v>-7.7743425429047511E-2</v>
      </c>
    </row>
    <row r="49" spans="1:17" ht="20.100000000000001" customHeight="1" x14ac:dyDescent="0.25">
      <c r="A49" s="8" t="s">
        <v>5</v>
      </c>
      <c r="C49" s="19">
        <v>301259.65999999951</v>
      </c>
      <c r="D49" s="140">
        <v>327024.34000000014</v>
      </c>
      <c r="E49" s="214">
        <f>C49/$C$60</f>
        <v>0.24932885720519776</v>
      </c>
      <c r="F49" s="215">
        <f>D49/$D$60</f>
        <v>0.2599439832998976</v>
      </c>
      <c r="G49" s="52">
        <f>(D49-C49)/C49</f>
        <v>8.552316629448721E-2</v>
      </c>
      <c r="I49" s="19">
        <v>80318.803000000073</v>
      </c>
      <c r="J49" s="140">
        <v>86976.98500000003</v>
      </c>
      <c r="K49" s="214">
        <f>I49/$I$60</f>
        <v>0.2320625963049209</v>
      </c>
      <c r="L49" s="215">
        <f>J49/$J$60</f>
        <v>0.24900473169192308</v>
      </c>
      <c r="M49" s="52">
        <f>(J49-I49)/I49</f>
        <v>8.2896927634740158E-2</v>
      </c>
      <c r="O49" s="27">
        <f t="shared" si="28"/>
        <v>2.6660988397849286</v>
      </c>
      <c r="P49" s="143">
        <f t="shared" si="29"/>
        <v>2.6596486671297921</v>
      </c>
      <c r="Q49" s="52">
        <f>(P49-O49)/O49</f>
        <v>-2.4193299058848116E-3</v>
      </c>
    </row>
    <row r="50" spans="1:17" ht="20.100000000000001" customHeight="1" x14ac:dyDescent="0.25">
      <c r="A50" s="23" t="s">
        <v>38</v>
      </c>
      <c r="B50" s="15"/>
      <c r="C50" s="78">
        <f>C51+C52</f>
        <v>501135.6400000006</v>
      </c>
      <c r="D50" s="210">
        <f>D51+D52</f>
        <v>492537.23000000097</v>
      </c>
      <c r="E50" s="216">
        <f>C50/$C$60</f>
        <v>0.41475043962406299</v>
      </c>
      <c r="F50" s="217">
        <f>D50/$D$60</f>
        <v>0.39150630038638112</v>
      </c>
      <c r="G50" s="53">
        <f>(D50-C50)/C50</f>
        <v>-1.7157849719089256E-2</v>
      </c>
      <c r="I50" s="78">
        <f>I51+I52</f>
        <v>64519.464999999989</v>
      </c>
      <c r="J50" s="210">
        <f>J51+J52</f>
        <v>64351.783000000039</v>
      </c>
      <c r="K50" s="216">
        <f>I50/$I$60</f>
        <v>0.1864140649619051</v>
      </c>
      <c r="L50" s="217">
        <f>J50/$J$60</f>
        <v>0.18423147755480213</v>
      </c>
      <c r="M50" s="53">
        <f>(J50-I50)/I50</f>
        <v>-2.5989366154841767E-3</v>
      </c>
      <c r="O50" s="63">
        <f t="shared" si="28"/>
        <v>1.287465106253467</v>
      </c>
      <c r="P50" s="237">
        <f t="shared" si="29"/>
        <v>1.3065364216223798</v>
      </c>
      <c r="Q50" s="53">
        <f>(P50-O50)/O50</f>
        <v>1.4813073594212189E-2</v>
      </c>
    </row>
    <row r="51" spans="1:17" ht="20.100000000000001" customHeight="1" x14ac:dyDescent="0.25">
      <c r="A51" s="8"/>
      <c r="B51" t="s">
        <v>6</v>
      </c>
      <c r="C51" s="31">
        <v>487803.0800000006</v>
      </c>
      <c r="D51" s="141">
        <v>482497.01000000094</v>
      </c>
      <c r="E51" s="214">
        <f t="shared" ref="E51:E57" si="30">C51/$C$60</f>
        <v>0.40371613138505175</v>
      </c>
      <c r="F51" s="215">
        <f t="shared" ref="F51:F57" si="31">D51/$D$60</f>
        <v>0.38352556482398442</v>
      </c>
      <c r="G51" s="52">
        <f t="shared" ref="G51:G59" si="32">(D51-C51)/C51</f>
        <v>-1.0877483594403815E-2</v>
      </c>
      <c r="I51" s="31">
        <v>61629.438999999991</v>
      </c>
      <c r="J51" s="141">
        <v>61998.108000000037</v>
      </c>
      <c r="K51" s="214">
        <f t="shared" ref="K51:K58" si="33">I51/$I$60</f>
        <v>0.17806400355786842</v>
      </c>
      <c r="L51" s="215">
        <f t="shared" ref="L51:L58" si="34">J51/$J$60</f>
        <v>0.17749318682346685</v>
      </c>
      <c r="M51" s="52">
        <f t="shared" ref="M51:M58" si="35">(J51-I51)/I51</f>
        <v>5.982027517726478E-3</v>
      </c>
      <c r="O51" s="27">
        <f t="shared" si="28"/>
        <v>1.2634081564224628</v>
      </c>
      <c r="P51" s="143">
        <f t="shared" si="29"/>
        <v>1.2849428434800025</v>
      </c>
      <c r="Q51" s="52">
        <f t="shared" ref="Q51:Q58" si="36">(P51-O51)/O51</f>
        <v>1.704491691625493E-2</v>
      </c>
    </row>
    <row r="52" spans="1:17" ht="20.100000000000001" customHeight="1" x14ac:dyDescent="0.25">
      <c r="A52" s="8"/>
      <c r="B52" t="s">
        <v>39</v>
      </c>
      <c r="C52" s="31">
        <v>13332.560000000001</v>
      </c>
      <c r="D52" s="141">
        <v>10040.220000000008</v>
      </c>
      <c r="E52" s="218">
        <f t="shared" si="30"/>
        <v>1.1034308239011281E-2</v>
      </c>
      <c r="F52" s="219">
        <f t="shared" si="31"/>
        <v>7.9807355623966684E-3</v>
      </c>
      <c r="G52" s="52">
        <f t="shared" si="32"/>
        <v>-0.246939822509705</v>
      </c>
      <c r="I52" s="31">
        <v>2890.0259999999989</v>
      </c>
      <c r="J52" s="141">
        <v>2353.6749999999997</v>
      </c>
      <c r="K52" s="218">
        <f t="shared" si="33"/>
        <v>8.3500614040366676E-3</v>
      </c>
      <c r="L52" s="219">
        <f t="shared" si="34"/>
        <v>6.7382907313352693E-3</v>
      </c>
      <c r="M52" s="52">
        <f t="shared" si="35"/>
        <v>-0.18558691167484287</v>
      </c>
      <c r="O52" s="27">
        <f t="shared" si="28"/>
        <v>2.1676452234229577</v>
      </c>
      <c r="P52" s="143">
        <f t="shared" si="29"/>
        <v>2.3442464408150396</v>
      </c>
      <c r="Q52" s="52">
        <f t="shared" si="36"/>
        <v>8.1471458282831241E-2</v>
      </c>
    </row>
    <row r="53" spans="1:17" ht="20.100000000000001" customHeight="1" x14ac:dyDescent="0.25">
      <c r="A53" s="23" t="s">
        <v>129</v>
      </c>
      <c r="B53" s="15"/>
      <c r="C53" s="78">
        <f>SUM(C54:C56)</f>
        <v>110011.23999999999</v>
      </c>
      <c r="D53" s="210">
        <f>SUM(D54:D56)</f>
        <v>78234.899999999951</v>
      </c>
      <c r="E53" s="216">
        <f>C53/$C$60</f>
        <v>9.1047625655976586E-2</v>
      </c>
      <c r="F53" s="217">
        <f>D53/$D$60</f>
        <v>6.2187088395527799E-2</v>
      </c>
      <c r="G53" s="53">
        <f>(D53-C53)/C53</f>
        <v>-0.28884630334136807</v>
      </c>
      <c r="I53" s="78">
        <f>SUM(I54:I56)</f>
        <v>85718.547000000006</v>
      </c>
      <c r="J53" s="210">
        <f>SUM(J54:J56)</f>
        <v>67401.321000000011</v>
      </c>
      <c r="K53" s="216">
        <f t="shared" si="33"/>
        <v>0.24766390714644207</v>
      </c>
      <c r="L53" s="217">
        <f t="shared" si="34"/>
        <v>0.19296194103861128</v>
      </c>
      <c r="M53" s="53">
        <f t="shared" si="35"/>
        <v>-0.21369034638442944</v>
      </c>
      <c r="O53" s="63">
        <f t="shared" si="28"/>
        <v>7.7917990016292897</v>
      </c>
      <c r="P53" s="237">
        <f t="shared" si="29"/>
        <v>8.6152498437398215</v>
      </c>
      <c r="Q53" s="53">
        <f t="shared" si="36"/>
        <v>0.10568173562207464</v>
      </c>
    </row>
    <row r="54" spans="1:17" ht="20.100000000000001" customHeight="1" x14ac:dyDescent="0.25">
      <c r="A54" s="8"/>
      <c r="B54" s="3" t="s">
        <v>7</v>
      </c>
      <c r="C54" s="31">
        <v>103079.98999999999</v>
      </c>
      <c r="D54" s="141">
        <v>70209.109999999957</v>
      </c>
      <c r="E54" s="214">
        <f>C54/$C$60</f>
        <v>8.5311176768317579E-2</v>
      </c>
      <c r="F54" s="215">
        <f>D54/$D$60</f>
        <v>5.5807576027339906E-2</v>
      </c>
      <c r="G54" s="52">
        <f>(D54-C54)/C54</f>
        <v>-0.31888710893355771</v>
      </c>
      <c r="I54" s="31">
        <v>78274.452000000005</v>
      </c>
      <c r="J54" s="141">
        <v>60736.600000000013</v>
      </c>
      <c r="K54" s="214">
        <f t="shared" si="33"/>
        <v>0.22615591713269051</v>
      </c>
      <c r="L54" s="215">
        <f t="shared" si="34"/>
        <v>0.17388163991749833</v>
      </c>
      <c r="M54" s="52">
        <f t="shared" si="35"/>
        <v>-0.22405588990900877</v>
      </c>
      <c r="O54" s="27">
        <f t="shared" si="28"/>
        <v>7.5935641825343616</v>
      </c>
      <c r="P54" s="143">
        <f t="shared" si="29"/>
        <v>8.6508146877235799</v>
      </c>
      <c r="Q54" s="52">
        <f t="shared" si="36"/>
        <v>0.13922981089972952</v>
      </c>
    </row>
    <row r="55" spans="1:17" ht="20.100000000000001" customHeight="1" x14ac:dyDescent="0.25">
      <c r="A55" s="8"/>
      <c r="B55" s="3" t="s">
        <v>8</v>
      </c>
      <c r="C55" s="31">
        <v>5798.69</v>
      </c>
      <c r="D55" s="141">
        <v>6758.8900000000058</v>
      </c>
      <c r="E55" s="214">
        <f t="shared" si="30"/>
        <v>4.7991183120475222E-3</v>
      </c>
      <c r="F55" s="215">
        <f t="shared" si="31"/>
        <v>5.3724832508976108E-3</v>
      </c>
      <c r="G55" s="52">
        <f t="shared" si="32"/>
        <v>0.16558912444017637</v>
      </c>
      <c r="I55" s="31">
        <v>6643.7560000000003</v>
      </c>
      <c r="J55" s="141">
        <v>5805.8639999999987</v>
      </c>
      <c r="K55" s="214">
        <f t="shared" si="33"/>
        <v>1.919559566365045E-2</v>
      </c>
      <c r="L55" s="215">
        <f t="shared" si="34"/>
        <v>1.6621495991839617E-2</v>
      </c>
      <c r="M55" s="52">
        <f t="shared" si="35"/>
        <v>-0.12611721441907284</v>
      </c>
      <c r="O55" s="27">
        <f t="shared" si="28"/>
        <v>11.457339502542816</v>
      </c>
      <c r="P55" s="143">
        <f t="shared" si="29"/>
        <v>8.5899666957148195</v>
      </c>
      <c r="Q55" s="52">
        <f t="shared" si="36"/>
        <v>-0.25026515153815754</v>
      </c>
    </row>
    <row r="56" spans="1:17" ht="20.100000000000001" customHeight="1" x14ac:dyDescent="0.25">
      <c r="A56" s="32"/>
      <c r="B56" s="33" t="s">
        <v>9</v>
      </c>
      <c r="C56" s="211">
        <v>1132.5600000000006</v>
      </c>
      <c r="D56" s="212">
        <v>1266.8999999999996</v>
      </c>
      <c r="E56" s="218">
        <f t="shared" si="30"/>
        <v>9.373305756114822E-4</v>
      </c>
      <c r="F56" s="219">
        <f t="shared" si="31"/>
        <v>1.0070291172902912E-3</v>
      </c>
      <c r="G56" s="52">
        <f t="shared" si="32"/>
        <v>0.11861623225259495</v>
      </c>
      <c r="I56" s="211">
        <v>800.33900000000006</v>
      </c>
      <c r="J56" s="212">
        <v>858.85699999999974</v>
      </c>
      <c r="K56" s="218">
        <f t="shared" si="33"/>
        <v>2.312394350101108E-3</v>
      </c>
      <c r="L56" s="219">
        <f t="shared" si="34"/>
        <v>2.4588051292733339E-3</v>
      </c>
      <c r="M56" s="52">
        <f t="shared" si="35"/>
        <v>7.3116516875973411E-2</v>
      </c>
      <c r="O56" s="27">
        <f t="shared" si="28"/>
        <v>7.0666366461820971</v>
      </c>
      <c r="P56" s="143">
        <f t="shared" si="29"/>
        <v>6.7792011997789885</v>
      </c>
      <c r="Q56" s="52">
        <f t="shared" si="36"/>
        <v>-4.067500011598895E-2</v>
      </c>
    </row>
    <row r="57" spans="1:17" ht="20.100000000000001" customHeight="1" x14ac:dyDescent="0.25">
      <c r="A57" s="8" t="s">
        <v>130</v>
      </c>
      <c r="B57" s="3"/>
      <c r="C57" s="19">
        <v>824.00999999999954</v>
      </c>
      <c r="D57" s="140">
        <v>643.84</v>
      </c>
      <c r="E57" s="214">
        <f t="shared" si="30"/>
        <v>6.819680790506609E-4</v>
      </c>
      <c r="F57" s="215">
        <f t="shared" si="31"/>
        <v>5.1177332613164511E-4</v>
      </c>
      <c r="G57" s="54">
        <f t="shared" si="32"/>
        <v>-0.21865025909879687</v>
      </c>
      <c r="I57" s="19">
        <v>978.5920000000001</v>
      </c>
      <c r="J57" s="140">
        <v>839.2969999999998</v>
      </c>
      <c r="K57" s="214">
        <f t="shared" si="33"/>
        <v>2.8274151476488634E-3</v>
      </c>
      <c r="L57" s="215">
        <f t="shared" si="34"/>
        <v>2.4028071827833057E-3</v>
      </c>
      <c r="M57" s="54">
        <f t="shared" si="35"/>
        <v>-0.14234226316994242</v>
      </c>
      <c r="O57" s="238">
        <f t="shared" si="28"/>
        <v>11.875972378975991</v>
      </c>
      <c r="P57" s="239">
        <f t="shared" si="29"/>
        <v>13.035800820079519</v>
      </c>
      <c r="Q57" s="54">
        <f t="shared" si="36"/>
        <v>9.7661766472004419E-2</v>
      </c>
    </row>
    <row r="58" spans="1:17" ht="20.100000000000001" customHeight="1" x14ac:dyDescent="0.25">
      <c r="A58" s="8" t="s">
        <v>10</v>
      </c>
      <c r="C58" s="19">
        <v>6923.0299999999961</v>
      </c>
      <c r="D58" s="140">
        <v>7659.3699999999981</v>
      </c>
      <c r="E58" s="214">
        <f>C58/$C$60</f>
        <v>5.7296458420530057E-3</v>
      </c>
      <c r="F58" s="215">
        <f>D58/$D$60</f>
        <v>6.0882536980817253E-3</v>
      </c>
      <c r="G58" s="52">
        <f t="shared" si="32"/>
        <v>0.10636094311305921</v>
      </c>
      <c r="I58" s="19">
        <v>4196.3909999999996</v>
      </c>
      <c r="J58" s="140">
        <v>4936.810999999997</v>
      </c>
      <c r="K58" s="214">
        <f t="shared" si="33"/>
        <v>1.2124500791808393E-2</v>
      </c>
      <c r="L58" s="215">
        <f t="shared" si="34"/>
        <v>1.4133500930950104E-2</v>
      </c>
      <c r="M58" s="52">
        <f t="shared" si="35"/>
        <v>0.176442090358119</v>
      </c>
      <c r="O58" s="27">
        <f t="shared" si="28"/>
        <v>6.0614947501310867</v>
      </c>
      <c r="P58" s="143">
        <f t="shared" si="29"/>
        <v>6.4454530855670882</v>
      </c>
      <c r="Q58" s="52">
        <f t="shared" si="36"/>
        <v>6.3343837001211281E-2</v>
      </c>
    </row>
    <row r="59" spans="1:17" ht="20.100000000000001" customHeight="1" thickBot="1" x14ac:dyDescent="0.3">
      <c r="A59" s="8" t="s">
        <v>11</v>
      </c>
      <c r="B59" s="10"/>
      <c r="C59" s="21">
        <v>9180.5500000000047</v>
      </c>
      <c r="D59" s="142">
        <v>9562.9399999999987</v>
      </c>
      <c r="E59" s="220">
        <f>C59/$C$60</f>
        <v>7.5980170727643495E-3</v>
      </c>
      <c r="F59" s="221">
        <f>D59/$D$60</f>
        <v>7.6013568765490713E-3</v>
      </c>
      <c r="G59" s="55">
        <f t="shared" si="32"/>
        <v>4.1652188594364585E-2</v>
      </c>
      <c r="I59" s="21">
        <v>1992.5730000000003</v>
      </c>
      <c r="J59" s="142">
        <v>2099.3099999999995</v>
      </c>
      <c r="K59" s="220">
        <f>I59/$I$60</f>
        <v>5.7570786221388887E-3</v>
      </c>
      <c r="L59" s="221">
        <f>J59/$J$60</f>
        <v>6.0100740821054065E-3</v>
      </c>
      <c r="M59" s="55">
        <f>(J59-I59)/I59</f>
        <v>5.356742262391348E-2</v>
      </c>
      <c r="O59" s="240">
        <f t="shared" si="28"/>
        <v>2.170428786946315</v>
      </c>
      <c r="P59" s="241">
        <f t="shared" si="29"/>
        <v>2.1952558522797379</v>
      </c>
      <c r="Q59" s="55">
        <f>(P59-O59)/O59</f>
        <v>1.1438783655442236E-2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1208282.3600000006</v>
      </c>
      <c r="D60" s="226">
        <f>D48+D49+D50+D53+D57+D58+D59</f>
        <v>1258056.9700000014</v>
      </c>
      <c r="E60" s="222">
        <f>E48+E49+E50+E53+E57+E58+E59</f>
        <v>0.99999999999999989</v>
      </c>
      <c r="F60" s="223">
        <f>F48+F49+F50+F53+F57+F58+F59</f>
        <v>1</v>
      </c>
      <c r="G60" s="55">
        <f>(D60-C60)/C60</f>
        <v>4.1194518473315109E-2</v>
      </c>
      <c r="H60" s="1"/>
      <c r="I60" s="213">
        <f>I48+I49+I50+I53+I57+I58+I59</f>
        <v>346108.35300000006</v>
      </c>
      <c r="J60" s="226">
        <f>J48+J49+J50+J53+J57+J58+J59</f>
        <v>349298.52300000004</v>
      </c>
      <c r="K60" s="222">
        <f>K48+K49+K50+K53+K57+K58+K59</f>
        <v>0.99999999999999989</v>
      </c>
      <c r="L60" s="223">
        <f>L48+L49+L50+L53+L57+L58+L59</f>
        <v>1</v>
      </c>
      <c r="M60" s="55">
        <f>(J60-I60)/I60</f>
        <v>9.2172580417323336E-3</v>
      </c>
      <c r="N60" s="1"/>
      <c r="O60" s="24">
        <f t="shared" si="28"/>
        <v>2.8644658273418799</v>
      </c>
      <c r="P60" s="242">
        <f t="shared" si="29"/>
        <v>2.7764920931998782</v>
      </c>
      <c r="Q60" s="55">
        <f>(P60-O60)/O60</f>
        <v>-3.0712090646107703E-2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2" workbookViewId="0">
      <selection activeCell="F56" sqref="F56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158</v>
      </c>
    </row>
    <row r="3" spans="1:20" ht="8.25" customHeight="1" thickBot="1" x14ac:dyDescent="0.3">
      <c r="Q3" s="10"/>
    </row>
    <row r="4" spans="1:20" x14ac:dyDescent="0.25">
      <c r="A4" s="345" t="s">
        <v>3</v>
      </c>
      <c r="B4" s="337"/>
      <c r="C4" s="360" t="s">
        <v>1</v>
      </c>
      <c r="D4" s="361"/>
      <c r="E4" s="358" t="s">
        <v>104</v>
      </c>
      <c r="F4" s="358"/>
      <c r="G4" s="130" t="s">
        <v>0</v>
      </c>
      <c r="I4" s="362">
        <v>1000</v>
      </c>
      <c r="J4" s="358"/>
      <c r="K4" s="356" t="s">
        <v>104</v>
      </c>
      <c r="L4" s="357"/>
      <c r="M4" s="130" t="s">
        <v>0</v>
      </c>
      <c r="O4" s="368" t="s">
        <v>22</v>
      </c>
      <c r="P4" s="358"/>
      <c r="Q4" s="130" t="s">
        <v>0</v>
      </c>
    </row>
    <row r="5" spans="1:20" x14ac:dyDescent="0.25">
      <c r="A5" s="359"/>
      <c r="B5" s="338"/>
      <c r="C5" s="363" t="s">
        <v>65</v>
      </c>
      <c r="D5" s="364"/>
      <c r="E5" s="365" t="str">
        <f>C5</f>
        <v>ago</v>
      </c>
      <c r="F5" s="365"/>
      <c r="G5" s="131" t="s">
        <v>147</v>
      </c>
      <c r="I5" s="366" t="str">
        <f>C5</f>
        <v>ago</v>
      </c>
      <c r="J5" s="365"/>
      <c r="K5" s="367" t="str">
        <f>C5</f>
        <v>ago</v>
      </c>
      <c r="L5" s="355"/>
      <c r="M5" s="131" t="str">
        <f>G5</f>
        <v>2024 /2023</v>
      </c>
      <c r="O5" s="366" t="str">
        <f>C5</f>
        <v>ago</v>
      </c>
      <c r="P5" s="364"/>
      <c r="Q5" s="131" t="str">
        <f>G5</f>
        <v>2024 /2023</v>
      </c>
    </row>
    <row r="6" spans="1:20" ht="19.5" customHeight="1" x14ac:dyDescent="0.25">
      <c r="A6" s="359"/>
      <c r="B6" s="338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111758.15000000002</v>
      </c>
      <c r="D7" s="210">
        <f>D8+D9</f>
        <v>121482.84000000005</v>
      </c>
      <c r="E7" s="216">
        <f t="shared" ref="E7:E19" si="0">C7/$C$20</f>
        <v>0.42121690659077826</v>
      </c>
      <c r="F7" s="217">
        <f t="shared" ref="F7:F19" si="1">D7/$D$20</f>
        <v>0.43988386005068031</v>
      </c>
      <c r="G7" s="53">
        <f t="shared" ref="G7:G20" si="2">(D7-C7)/C7</f>
        <v>8.7015488355883033E-2</v>
      </c>
      <c r="I7" s="224">
        <f>I8+I9</f>
        <v>32921.837</v>
      </c>
      <c r="J7" s="225">
        <f>J8+J9</f>
        <v>35204.677999999993</v>
      </c>
      <c r="K7" s="229">
        <f t="shared" ref="K7:K19" si="3">I7/$I$20</f>
        <v>0.48125063277564883</v>
      </c>
      <c r="L7" s="230">
        <f t="shared" ref="L7:L19" si="4">J7/$J$20</f>
        <v>0.49420138060113888</v>
      </c>
      <c r="M7" s="53">
        <f t="shared" ref="M7:M20" si="5">(J7-I7)/I7</f>
        <v>6.9341239980016706E-2</v>
      </c>
      <c r="O7" s="63">
        <f t="shared" ref="O7:O20" si="6">(I7/C7)*10</f>
        <v>2.9458108424307303</v>
      </c>
      <c r="P7" s="237">
        <f t="shared" ref="P7:P20" si="7">(J7/D7)*10</f>
        <v>2.8979136477217668</v>
      </c>
      <c r="Q7" s="53">
        <f t="shared" ref="Q7:Q20" si="8">(P7-O7)/O7</f>
        <v>-1.6259426443498724E-2</v>
      </c>
    </row>
    <row r="8" spans="1:20" ht="20.100000000000001" customHeight="1" x14ac:dyDescent="0.25">
      <c r="A8" s="8" t="s">
        <v>4</v>
      </c>
      <c r="C8" s="19">
        <v>57893.410000000011</v>
      </c>
      <c r="D8" s="140">
        <v>60177.010000000031</v>
      </c>
      <c r="E8" s="214">
        <f t="shared" si="0"/>
        <v>0.2182004898272889</v>
      </c>
      <c r="F8" s="215">
        <f t="shared" si="1"/>
        <v>0.21789822698504901</v>
      </c>
      <c r="G8" s="52">
        <f t="shared" si="2"/>
        <v>3.9444904005482145E-2</v>
      </c>
      <c r="I8" s="19">
        <v>19274.214999999997</v>
      </c>
      <c r="J8" s="140">
        <v>19860.760999999991</v>
      </c>
      <c r="K8" s="227">
        <f t="shared" si="3"/>
        <v>0.28175001792894788</v>
      </c>
      <c r="L8" s="228">
        <f t="shared" si="4"/>
        <v>0.27880429714452304</v>
      </c>
      <c r="M8" s="52">
        <f t="shared" si="5"/>
        <v>3.0431641444281645E-2</v>
      </c>
      <c r="O8" s="27">
        <f t="shared" si="6"/>
        <v>3.3292588914696841</v>
      </c>
      <c r="P8" s="143">
        <f t="shared" si="7"/>
        <v>3.3003901323777933</v>
      </c>
      <c r="Q8" s="52">
        <f t="shared" si="8"/>
        <v>-8.671226850473869E-3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53864.74000000002</v>
      </c>
      <c r="D9" s="140">
        <v>61305.830000000016</v>
      </c>
      <c r="E9" s="214">
        <f t="shared" si="0"/>
        <v>0.20301641676348939</v>
      </c>
      <c r="F9" s="215">
        <f t="shared" si="1"/>
        <v>0.22198563306563129</v>
      </c>
      <c r="G9" s="52">
        <f t="shared" si="2"/>
        <v>0.13814398807086034</v>
      </c>
      <c r="I9" s="19">
        <v>13647.621999999999</v>
      </c>
      <c r="J9" s="140">
        <v>15343.917000000001</v>
      </c>
      <c r="K9" s="227">
        <f t="shared" si="3"/>
        <v>0.19950061484670087</v>
      </c>
      <c r="L9" s="228">
        <f t="shared" si="4"/>
        <v>0.21539708345661582</v>
      </c>
      <c r="M9" s="52">
        <f t="shared" si="5"/>
        <v>0.12429234924589808</v>
      </c>
      <c r="O9" s="27">
        <f t="shared" si="6"/>
        <v>2.5336838161661963</v>
      </c>
      <c r="P9" s="143">
        <f t="shared" si="7"/>
        <v>2.5028479346907133</v>
      </c>
      <c r="Q9" s="52">
        <f t="shared" si="8"/>
        <v>-1.2170374724239199E-2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113635.96999999991</v>
      </c>
      <c r="D10" s="210">
        <f>D11+D12</f>
        <v>111861.94000000003</v>
      </c>
      <c r="E10" s="216">
        <f t="shared" si="0"/>
        <v>0.42829441755113551</v>
      </c>
      <c r="F10" s="217">
        <f t="shared" si="1"/>
        <v>0.40504701701044848</v>
      </c>
      <c r="G10" s="53">
        <f t="shared" si="2"/>
        <v>-1.5611518078297601E-2</v>
      </c>
      <c r="I10" s="224">
        <f>I11+I12</f>
        <v>13531.257</v>
      </c>
      <c r="J10" s="225">
        <f>J11+J12</f>
        <v>12789.143999999998</v>
      </c>
      <c r="K10" s="229">
        <f t="shared" si="3"/>
        <v>0.19779959403540961</v>
      </c>
      <c r="L10" s="230">
        <f t="shared" si="4"/>
        <v>0.17953331717752885</v>
      </c>
      <c r="M10" s="53">
        <f t="shared" si="5"/>
        <v>-5.4844350380751854E-2</v>
      </c>
      <c r="O10" s="63">
        <f t="shared" si="6"/>
        <v>1.1907547407744228</v>
      </c>
      <c r="P10" s="237">
        <f t="shared" si="7"/>
        <v>1.1432971750713419</v>
      </c>
      <c r="Q10" s="53">
        <f t="shared" si="8"/>
        <v>-3.9855029821016089E-2</v>
      </c>
      <c r="T10" s="2"/>
    </row>
    <row r="11" spans="1:20" ht="20.100000000000001" customHeight="1" x14ac:dyDescent="0.25">
      <c r="A11" s="8"/>
      <c r="B11" t="s">
        <v>6</v>
      </c>
      <c r="C11" s="19">
        <v>111347.55999999991</v>
      </c>
      <c r="D11" s="140">
        <v>109251.07000000004</v>
      </c>
      <c r="E11" s="214">
        <f t="shared" si="0"/>
        <v>0.41966939126704433</v>
      </c>
      <c r="F11" s="215">
        <f t="shared" si="1"/>
        <v>0.3955931750218144</v>
      </c>
      <c r="G11" s="52">
        <f t="shared" si="2"/>
        <v>-1.8828342533952932E-2</v>
      </c>
      <c r="I11" s="19">
        <v>13089.535</v>
      </c>
      <c r="J11" s="140">
        <v>12301.556999999999</v>
      </c>
      <c r="K11" s="227">
        <f t="shared" si="3"/>
        <v>0.19134251231147892</v>
      </c>
      <c r="L11" s="228">
        <f t="shared" si="4"/>
        <v>0.17268859703655307</v>
      </c>
      <c r="M11" s="52">
        <f t="shared" si="5"/>
        <v>-6.0199082702326781E-2</v>
      </c>
      <c r="O11" s="27">
        <f t="shared" si="6"/>
        <v>1.175556518705934</v>
      </c>
      <c r="P11" s="143">
        <f t="shared" si="7"/>
        <v>1.1259896127333118</v>
      </c>
      <c r="Q11" s="52">
        <f t="shared" si="8"/>
        <v>-4.2164630269913413E-2</v>
      </c>
    </row>
    <row r="12" spans="1:20" ht="20.100000000000001" customHeight="1" x14ac:dyDescent="0.25">
      <c r="A12" s="8"/>
      <c r="B12" t="s">
        <v>39</v>
      </c>
      <c r="C12" s="19">
        <v>2288.4099999999994</v>
      </c>
      <c r="D12" s="140">
        <v>2610.869999999999</v>
      </c>
      <c r="E12" s="218">
        <f t="shared" si="0"/>
        <v>8.6250262840911595E-3</v>
      </c>
      <c r="F12" s="219">
        <f t="shared" si="1"/>
        <v>9.4538419886341044E-3</v>
      </c>
      <c r="G12" s="52">
        <f t="shared" si="2"/>
        <v>0.14091006419304219</v>
      </c>
      <c r="I12" s="19">
        <v>441.72200000000009</v>
      </c>
      <c r="J12" s="140">
        <v>487.58699999999988</v>
      </c>
      <c r="K12" s="231">
        <f t="shared" si="3"/>
        <v>6.4570817239306905E-3</v>
      </c>
      <c r="L12" s="232">
        <f t="shared" si="4"/>
        <v>6.8447201409757956E-3</v>
      </c>
      <c r="M12" s="52">
        <f t="shared" si="5"/>
        <v>0.10383227459804985</v>
      </c>
      <c r="O12" s="27">
        <f t="shared" si="6"/>
        <v>1.9302572528524182</v>
      </c>
      <c r="P12" s="143">
        <f t="shared" si="7"/>
        <v>1.8675269163152515</v>
      </c>
      <c r="Q12" s="52">
        <f t="shared" si="8"/>
        <v>-3.2498433275910572E-2</v>
      </c>
    </row>
    <row r="13" spans="1:20" ht="20.100000000000001" customHeight="1" x14ac:dyDescent="0.25">
      <c r="A13" s="23" t="s">
        <v>129</v>
      </c>
      <c r="B13" s="15"/>
      <c r="C13" s="78">
        <f>SUM(C14:C16)</f>
        <v>37728.11</v>
      </c>
      <c r="D13" s="210">
        <f>SUM(D14:D16)</f>
        <v>40054.380000000012</v>
      </c>
      <c r="E13" s="216">
        <f t="shared" si="0"/>
        <v>0.14219739487202146</v>
      </c>
      <c r="F13" s="217">
        <f t="shared" si="1"/>
        <v>0.14503509537920553</v>
      </c>
      <c r="G13" s="53">
        <f t="shared" si="2"/>
        <v>6.165880029505881E-2</v>
      </c>
      <c r="I13" s="224">
        <f>SUM(I14:I16)</f>
        <v>20958.346999999994</v>
      </c>
      <c r="J13" s="225">
        <f>SUM(J14:J16)</f>
        <v>22147.522000000004</v>
      </c>
      <c r="K13" s="229">
        <f t="shared" si="3"/>
        <v>0.30636861957859818</v>
      </c>
      <c r="L13" s="230">
        <f t="shared" si="4"/>
        <v>0.31090572534974192</v>
      </c>
      <c r="M13" s="53">
        <f t="shared" si="5"/>
        <v>5.6739923239175802E-2</v>
      </c>
      <c r="O13" s="63">
        <f t="shared" si="6"/>
        <v>5.5551012229343044</v>
      </c>
      <c r="P13" s="237">
        <f t="shared" si="7"/>
        <v>5.5293633305521137</v>
      </c>
      <c r="Q13" s="53">
        <f t="shared" si="8"/>
        <v>-4.633199531258134E-3</v>
      </c>
    </row>
    <row r="14" spans="1:20" ht="20.100000000000001" customHeight="1" x14ac:dyDescent="0.25">
      <c r="A14" s="8"/>
      <c r="B14" s="3" t="s">
        <v>7</v>
      </c>
      <c r="C14" s="31">
        <v>34941.629999999997</v>
      </c>
      <c r="D14" s="141">
        <v>38004.37000000001</v>
      </c>
      <c r="E14" s="214">
        <f t="shared" si="0"/>
        <v>0.13169514080037592</v>
      </c>
      <c r="F14" s="215">
        <f t="shared" si="1"/>
        <v>0.13761210204168975</v>
      </c>
      <c r="G14" s="52">
        <f t="shared" si="2"/>
        <v>8.7653037365458125E-2</v>
      </c>
      <c r="I14" s="31">
        <v>19886.896999999997</v>
      </c>
      <c r="J14" s="141">
        <v>21196.610000000004</v>
      </c>
      <c r="K14" s="227">
        <f t="shared" si="3"/>
        <v>0.29070618887986571</v>
      </c>
      <c r="L14" s="228">
        <f t="shared" si="4"/>
        <v>0.29755687372183637</v>
      </c>
      <c r="M14" s="52">
        <f t="shared" si="5"/>
        <v>6.5858087362749812E-2</v>
      </c>
      <c r="O14" s="27">
        <f t="shared" si="6"/>
        <v>5.6914623044202575</v>
      </c>
      <c r="P14" s="143">
        <f t="shared" si="7"/>
        <v>5.5774138605639303</v>
      </c>
      <c r="Q14" s="52">
        <f t="shared" si="8"/>
        <v>-2.0038513435774105E-2</v>
      </c>
      <c r="S14" s="119"/>
    </row>
    <row r="15" spans="1:20" ht="20.100000000000001" customHeight="1" x14ac:dyDescent="0.25">
      <c r="A15" s="8"/>
      <c r="B15" s="3" t="s">
        <v>8</v>
      </c>
      <c r="C15" s="31">
        <v>1411.4799999999998</v>
      </c>
      <c r="D15" s="141">
        <v>1417</v>
      </c>
      <c r="E15" s="214">
        <f t="shared" si="0"/>
        <v>5.3198736675110631E-3</v>
      </c>
      <c r="F15" s="215">
        <f t="shared" si="1"/>
        <v>5.1308928050399034E-3</v>
      </c>
      <c r="G15" s="52">
        <f t="shared" si="2"/>
        <v>3.9107886757164178E-3</v>
      </c>
      <c r="I15" s="31">
        <v>757.26200000000017</v>
      </c>
      <c r="J15" s="141">
        <v>780.25700000000018</v>
      </c>
      <c r="K15" s="227">
        <f t="shared" si="3"/>
        <v>1.1069637963305434E-2</v>
      </c>
      <c r="L15" s="228">
        <f t="shared" si="4"/>
        <v>1.0953205895639863E-2</v>
      </c>
      <c r="M15" s="52">
        <f t="shared" si="5"/>
        <v>3.0365976372774547E-2</v>
      </c>
      <c r="O15" s="27">
        <f t="shared" si="6"/>
        <v>5.365021112591041</v>
      </c>
      <c r="P15" s="143">
        <f t="shared" si="7"/>
        <v>5.506400846859564</v>
      </c>
      <c r="Q15" s="52">
        <f t="shared" si="8"/>
        <v>2.6352130085140254E-2</v>
      </c>
    </row>
    <row r="16" spans="1:20" ht="20.100000000000001" customHeight="1" x14ac:dyDescent="0.25">
      <c r="A16" s="32"/>
      <c r="B16" s="33" t="s">
        <v>9</v>
      </c>
      <c r="C16" s="211">
        <v>1374.9999999999993</v>
      </c>
      <c r="D16" s="212">
        <v>633.01</v>
      </c>
      <c r="E16" s="218">
        <f t="shared" si="0"/>
        <v>5.1823804041344606E-3</v>
      </c>
      <c r="F16" s="219">
        <f t="shared" si="1"/>
        <v>2.2921005324758707E-3</v>
      </c>
      <c r="G16" s="52">
        <f t="shared" si="2"/>
        <v>-0.53962909090909073</v>
      </c>
      <c r="I16" s="211">
        <v>314.18799999999993</v>
      </c>
      <c r="J16" s="212">
        <v>170.65500000000003</v>
      </c>
      <c r="K16" s="231">
        <f t="shared" si="3"/>
        <v>4.5927927354271125E-3</v>
      </c>
      <c r="L16" s="232">
        <f t="shared" si="4"/>
        <v>2.3956457322656774E-3</v>
      </c>
      <c r="M16" s="52">
        <f t="shared" si="5"/>
        <v>-0.45683794416082069</v>
      </c>
      <c r="O16" s="27">
        <f t="shared" si="6"/>
        <v>2.285003636363637</v>
      </c>
      <c r="P16" s="143">
        <f t="shared" si="7"/>
        <v>2.6959289742658097</v>
      </c>
      <c r="Q16" s="52">
        <f t="shared" si="8"/>
        <v>0.17983574790109338</v>
      </c>
    </row>
    <row r="17" spans="1:17" ht="20.100000000000001" customHeight="1" x14ac:dyDescent="0.25">
      <c r="A17" s="8" t="s">
        <v>130</v>
      </c>
      <c r="B17" s="3"/>
      <c r="C17" s="19">
        <v>30.06</v>
      </c>
      <c r="D17" s="140">
        <v>27.78</v>
      </c>
      <c r="E17" s="214">
        <f t="shared" si="0"/>
        <v>1.1329625814420506E-4</v>
      </c>
      <c r="F17" s="215">
        <f t="shared" si="1"/>
        <v>1.0059012147071878E-4</v>
      </c>
      <c r="G17" s="54">
        <f t="shared" si="2"/>
        <v>-7.5848303393213495E-2</v>
      </c>
      <c r="I17" s="31">
        <v>35.652000000000001</v>
      </c>
      <c r="J17" s="141">
        <v>24.873999999999999</v>
      </c>
      <c r="K17" s="227">
        <f t="shared" si="3"/>
        <v>5.2116009078464944E-4</v>
      </c>
      <c r="L17" s="228">
        <f t="shared" si="4"/>
        <v>3.4917987720474902E-4</v>
      </c>
      <c r="M17" s="54">
        <f t="shared" si="5"/>
        <v>-0.30231123078649169</v>
      </c>
      <c r="O17" s="238">
        <f t="shared" si="6"/>
        <v>11.860279441117765</v>
      </c>
      <c r="P17" s="239">
        <f t="shared" si="7"/>
        <v>8.9539236861051101</v>
      </c>
      <c r="Q17" s="54">
        <f t="shared" si="8"/>
        <v>-0.24504951754650622</v>
      </c>
    </row>
    <row r="18" spans="1:17" ht="20.100000000000001" customHeight="1" x14ac:dyDescent="0.25">
      <c r="A18" s="8" t="s">
        <v>10</v>
      </c>
      <c r="C18" s="19">
        <v>805.0799999999997</v>
      </c>
      <c r="D18" s="140">
        <v>1095.9299999999998</v>
      </c>
      <c r="E18" s="214">
        <f t="shared" si="0"/>
        <v>3.0343496841895071E-3</v>
      </c>
      <c r="F18" s="215">
        <f t="shared" si="1"/>
        <v>3.9683128806121248E-3</v>
      </c>
      <c r="G18" s="52">
        <f t="shared" si="2"/>
        <v>0.36126844537188879</v>
      </c>
      <c r="I18" s="19">
        <v>628.64199999999983</v>
      </c>
      <c r="J18" s="140">
        <v>709.14600000000041</v>
      </c>
      <c r="K18" s="227">
        <f t="shared" si="3"/>
        <v>9.1894738525480617E-3</v>
      </c>
      <c r="L18" s="228">
        <f t="shared" si="4"/>
        <v>9.954953493617396E-3</v>
      </c>
      <c r="M18" s="52">
        <f t="shared" si="5"/>
        <v>0.12806016779025362</v>
      </c>
      <c r="O18" s="27">
        <f t="shared" si="6"/>
        <v>7.8084413971282363</v>
      </c>
      <c r="P18" s="143">
        <f t="shared" si="7"/>
        <v>6.4707234951137433</v>
      </c>
      <c r="Q18" s="52">
        <f t="shared" si="8"/>
        <v>-0.17131689078264384</v>
      </c>
    </row>
    <row r="19" spans="1:17" ht="20.100000000000001" customHeight="1" thickBot="1" x14ac:dyDescent="0.3">
      <c r="A19" s="8" t="s">
        <v>11</v>
      </c>
      <c r="B19" s="10"/>
      <c r="C19" s="21">
        <v>1364.7199999999993</v>
      </c>
      <c r="D19" s="142">
        <v>1647.3900000000003</v>
      </c>
      <c r="E19" s="220">
        <f t="shared" si="0"/>
        <v>5.1436350437311868E-3</v>
      </c>
      <c r="F19" s="221">
        <f t="shared" si="1"/>
        <v>5.965124557582701E-3</v>
      </c>
      <c r="G19" s="55">
        <f t="shared" si="2"/>
        <v>0.20712673661996681</v>
      </c>
      <c r="I19" s="21">
        <v>333.18699999999995</v>
      </c>
      <c r="J19" s="142">
        <v>360.12699999999995</v>
      </c>
      <c r="K19" s="233">
        <f t="shared" si="3"/>
        <v>4.8705196670106865E-3</v>
      </c>
      <c r="L19" s="234">
        <f t="shared" si="4"/>
        <v>5.0554435007684594E-3</v>
      </c>
      <c r="M19" s="55">
        <f t="shared" si="5"/>
        <v>8.0855495562551963E-2</v>
      </c>
      <c r="O19" s="240">
        <f t="shared" si="6"/>
        <v>2.4414312093323183</v>
      </c>
      <c r="P19" s="241">
        <f t="shared" si="7"/>
        <v>2.1860458057897638</v>
      </c>
      <c r="Q19" s="55">
        <f t="shared" si="8"/>
        <v>-0.10460479188041394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265322.08999999991</v>
      </c>
      <c r="D20" s="145">
        <f>D8+D9+D10+D13+D17+D18+D19</f>
        <v>276170.26000000013</v>
      </c>
      <c r="E20" s="222">
        <f>E8+E9+E10+E13+E17+E18+E19</f>
        <v>1</v>
      </c>
      <c r="F20" s="223">
        <f>F8+F9+F10+F13+F17+F18+F19</f>
        <v>0.99999999999999989</v>
      </c>
      <c r="G20" s="55">
        <f t="shared" si="2"/>
        <v>4.0886795366342168E-2</v>
      </c>
      <c r="H20" s="1"/>
      <c r="I20" s="213">
        <f>I8+I9+I10+I13+I17+I18+I19</f>
        <v>68408.921999999991</v>
      </c>
      <c r="J20" s="226">
        <f>J8+J9+J10+J13+J17+J18+J19</f>
        <v>71235.49099999998</v>
      </c>
      <c r="K20" s="235">
        <f>K8+K9+K10+K13+K17+K18+K19</f>
        <v>0.99999999999999989</v>
      </c>
      <c r="L20" s="236">
        <f>L8+L9+L10+L13+L17+L18+L19</f>
        <v>1.0000000000000002</v>
      </c>
      <c r="M20" s="55">
        <f t="shared" si="5"/>
        <v>4.1318718631467237E-2</v>
      </c>
      <c r="N20" s="1"/>
      <c r="O20" s="24">
        <f t="shared" si="6"/>
        <v>2.5783349588419124</v>
      </c>
      <c r="P20" s="242">
        <f t="shared" si="7"/>
        <v>2.5794048569893064</v>
      </c>
      <c r="Q20" s="55">
        <f t="shared" si="8"/>
        <v>4.1495700305539668E-4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5" t="s">
        <v>2</v>
      </c>
      <c r="B24" s="337"/>
      <c r="C24" s="360" t="s">
        <v>1</v>
      </c>
      <c r="D24" s="361"/>
      <c r="E24" s="358" t="s">
        <v>105</v>
      </c>
      <c r="F24" s="358"/>
      <c r="G24" s="130" t="s">
        <v>0</v>
      </c>
      <c r="I24" s="362">
        <v>1000</v>
      </c>
      <c r="J24" s="361"/>
      <c r="K24" s="358" t="s">
        <v>105</v>
      </c>
      <c r="L24" s="358"/>
      <c r="M24" s="130" t="s">
        <v>0</v>
      </c>
      <c r="O24" s="368" t="s">
        <v>22</v>
      </c>
      <c r="P24" s="358"/>
      <c r="Q24" s="130" t="s">
        <v>0</v>
      </c>
    </row>
    <row r="25" spans="1:17" ht="15" customHeight="1" x14ac:dyDescent="0.25">
      <c r="A25" s="359"/>
      <c r="B25" s="338"/>
      <c r="C25" s="363" t="str">
        <f>C5</f>
        <v>ago</v>
      </c>
      <c r="D25" s="364"/>
      <c r="E25" s="365" t="str">
        <f>C5</f>
        <v>ago</v>
      </c>
      <c r="F25" s="365"/>
      <c r="G25" s="131" t="str">
        <f>G5</f>
        <v>2024 /2023</v>
      </c>
      <c r="I25" s="366" t="str">
        <f>C5</f>
        <v>ago</v>
      </c>
      <c r="J25" s="364"/>
      <c r="K25" s="354" t="str">
        <f>C5</f>
        <v>ago</v>
      </c>
      <c r="L25" s="355"/>
      <c r="M25" s="131" t="str">
        <f>G5</f>
        <v>2024 /2023</v>
      </c>
      <c r="O25" s="366" t="str">
        <f>C5</f>
        <v>ago</v>
      </c>
      <c r="P25" s="364"/>
      <c r="Q25" s="131" t="str">
        <f>G5</f>
        <v>2024 /2023</v>
      </c>
    </row>
    <row r="26" spans="1:17" ht="19.5" customHeight="1" x14ac:dyDescent="0.25">
      <c r="A26" s="359"/>
      <c r="B26" s="338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45261.590000000011</v>
      </c>
      <c r="D27" s="210">
        <f>D28+D29</f>
        <v>37229.160000000003</v>
      </c>
      <c r="E27" s="216">
        <f t="shared" ref="E27:E40" si="9">C27/$C$40</f>
        <v>0.44451099762696833</v>
      </c>
      <c r="F27" s="217">
        <f t="shared" ref="F27:F40" si="10">D27/$D$40</f>
        <v>0.32998981023783913</v>
      </c>
      <c r="G27" s="53">
        <f t="shared" ref="G27:G40" si="11">(D27-C27)/C27</f>
        <v>-0.177466810158459</v>
      </c>
      <c r="I27" s="78">
        <f>I28+I29</f>
        <v>11591.539000000001</v>
      </c>
      <c r="J27" s="210">
        <f>J28+J29</f>
        <v>9462.8110000000015</v>
      </c>
      <c r="K27" s="216">
        <f t="shared" ref="K27:K39" si="12">I27/$I$40</f>
        <v>0.41456355454461735</v>
      </c>
      <c r="L27" s="217">
        <f t="shared" ref="L27:L39" si="13">J27/$J$40</f>
        <v>0.34109213589759874</v>
      </c>
      <c r="M27" s="53">
        <f t="shared" ref="M27:M40" si="14">(J27-I27)/I27</f>
        <v>-0.18364498450119515</v>
      </c>
      <c r="O27" s="63">
        <f t="shared" ref="O27:O40" si="15">(I27/C27)*10</f>
        <v>2.5610101191761041</v>
      </c>
      <c r="P27" s="237">
        <f t="shared" ref="P27:P40" si="16">(J27/D27)*10</f>
        <v>2.5417739750238795</v>
      </c>
      <c r="Q27" s="53">
        <f t="shared" ref="Q27:Q40" si="17">(P27-O27)/O27</f>
        <v>-7.5111550743942558E-3</v>
      </c>
    </row>
    <row r="28" spans="1:17" ht="20.100000000000001" customHeight="1" x14ac:dyDescent="0.25">
      <c r="A28" s="8" t="s">
        <v>4</v>
      </c>
      <c r="C28" s="19">
        <v>25110.900000000009</v>
      </c>
      <c r="D28" s="140">
        <v>19862.670000000002</v>
      </c>
      <c r="E28" s="214">
        <f t="shared" si="9"/>
        <v>0.2466124413727189</v>
      </c>
      <c r="F28" s="215">
        <f t="shared" si="10"/>
        <v>0.17605765760271841</v>
      </c>
      <c r="G28" s="52">
        <f t="shared" si="11"/>
        <v>-0.20900206683153552</v>
      </c>
      <c r="I28" s="19">
        <v>6841.5200000000013</v>
      </c>
      <c r="J28" s="140">
        <v>5258.8940000000002</v>
      </c>
      <c r="K28" s="214">
        <f t="shared" si="12"/>
        <v>0.24468233680515511</v>
      </c>
      <c r="L28" s="215">
        <f t="shared" si="13"/>
        <v>0.18955967596933579</v>
      </c>
      <c r="M28" s="52">
        <f t="shared" si="14"/>
        <v>-0.2313266642500498</v>
      </c>
      <c r="O28" s="27">
        <f t="shared" si="15"/>
        <v>2.7245220203178695</v>
      </c>
      <c r="P28" s="143">
        <f t="shared" si="16"/>
        <v>2.6476269303170219</v>
      </c>
      <c r="Q28" s="52">
        <f t="shared" si="17"/>
        <v>-2.8223332176216458E-2</v>
      </c>
    </row>
    <row r="29" spans="1:17" ht="20.100000000000001" customHeight="1" x14ac:dyDescent="0.25">
      <c r="A29" s="8" t="s">
        <v>5</v>
      </c>
      <c r="C29" s="19">
        <v>20150.690000000002</v>
      </c>
      <c r="D29" s="140">
        <v>17366.490000000002</v>
      </c>
      <c r="E29" s="214">
        <f t="shared" si="9"/>
        <v>0.1978985562542494</v>
      </c>
      <c r="F29" s="215">
        <f t="shared" si="10"/>
        <v>0.15393215263512072</v>
      </c>
      <c r="G29" s="52">
        <f t="shared" si="11"/>
        <v>-0.13816896592622885</v>
      </c>
      <c r="I29" s="19">
        <v>4750.0189999999984</v>
      </c>
      <c r="J29" s="140">
        <v>4203.9170000000004</v>
      </c>
      <c r="K29" s="214">
        <f t="shared" si="12"/>
        <v>0.16988121773946221</v>
      </c>
      <c r="L29" s="215">
        <f t="shared" si="13"/>
        <v>0.15153245992826292</v>
      </c>
      <c r="M29" s="52">
        <f t="shared" si="14"/>
        <v>-0.11496838223173386</v>
      </c>
      <c r="O29" s="27">
        <f t="shared" si="15"/>
        <v>2.3572488088497208</v>
      </c>
      <c r="P29" s="143">
        <f t="shared" si="16"/>
        <v>2.4207061991225629</v>
      </c>
      <c r="Q29" s="52">
        <f t="shared" si="17"/>
        <v>2.6920107047930922E-2</v>
      </c>
    </row>
    <row r="30" spans="1:17" ht="20.100000000000001" customHeight="1" x14ac:dyDescent="0.25">
      <c r="A30" s="23" t="s">
        <v>38</v>
      </c>
      <c r="B30" s="15"/>
      <c r="C30" s="78">
        <f>C31+C32</f>
        <v>27153.520000000008</v>
      </c>
      <c r="D30" s="210">
        <f>D31+D32</f>
        <v>45398.559999999998</v>
      </c>
      <c r="E30" s="216">
        <f t="shared" si="9"/>
        <v>0.26667287349569108</v>
      </c>
      <c r="F30" s="217">
        <f t="shared" si="10"/>
        <v>0.40240129509962491</v>
      </c>
      <c r="G30" s="53">
        <f t="shared" si="11"/>
        <v>0.67192172506547898</v>
      </c>
      <c r="I30" s="78">
        <f>I31+I32</f>
        <v>3762.4789999999994</v>
      </c>
      <c r="J30" s="210">
        <f>J31+J32</f>
        <v>4940.3720000000012</v>
      </c>
      <c r="K30" s="216">
        <f t="shared" si="12"/>
        <v>0.13456251737922609</v>
      </c>
      <c r="L30" s="217">
        <f t="shared" si="13"/>
        <v>0.17807837836016083</v>
      </c>
      <c r="M30" s="53">
        <f t="shared" si="14"/>
        <v>0.31306300978689905</v>
      </c>
      <c r="O30" s="63">
        <f t="shared" si="15"/>
        <v>1.3856321390375901</v>
      </c>
      <c r="P30" s="237">
        <f t="shared" si="16"/>
        <v>1.0882221814965058</v>
      </c>
      <c r="Q30" s="53">
        <f t="shared" si="17"/>
        <v>-0.21463846656130134</v>
      </c>
    </row>
    <row r="31" spans="1:17" ht="20.100000000000001" customHeight="1" x14ac:dyDescent="0.25">
      <c r="A31" s="8"/>
      <c r="B31" t="s">
        <v>6</v>
      </c>
      <c r="C31" s="31">
        <v>26439.060000000009</v>
      </c>
      <c r="D31" s="141">
        <v>44613.46</v>
      </c>
      <c r="E31" s="214">
        <f t="shared" si="9"/>
        <v>0.25965621041857506</v>
      </c>
      <c r="F31" s="215">
        <f t="shared" si="10"/>
        <v>0.39544236827941925</v>
      </c>
      <c r="G31" s="52">
        <f t="shared" si="11"/>
        <v>0.68740719223754498</v>
      </c>
      <c r="I31" s="31">
        <v>3624.5019999999995</v>
      </c>
      <c r="J31" s="141">
        <v>4784.3790000000008</v>
      </c>
      <c r="K31" s="214">
        <f t="shared" si="12"/>
        <v>0.12962786326941353</v>
      </c>
      <c r="L31" s="215">
        <f t="shared" si="13"/>
        <v>0.17245552638149675</v>
      </c>
      <c r="M31" s="52">
        <f t="shared" si="14"/>
        <v>0.3200100317229792</v>
      </c>
      <c r="O31" s="27">
        <f t="shared" si="15"/>
        <v>1.3708891314592873</v>
      </c>
      <c r="P31" s="143">
        <f t="shared" si="16"/>
        <v>1.0724070717671306</v>
      </c>
      <c r="Q31" s="52">
        <f t="shared" si="17"/>
        <v>-0.21772881033379249</v>
      </c>
    </row>
    <row r="32" spans="1:17" ht="20.100000000000001" customHeight="1" x14ac:dyDescent="0.25">
      <c r="A32" s="8"/>
      <c r="B32" t="s">
        <v>39</v>
      </c>
      <c r="C32" s="31">
        <v>714.46</v>
      </c>
      <c r="D32" s="141">
        <v>785.1</v>
      </c>
      <c r="E32" s="218">
        <f t="shared" si="9"/>
        <v>7.0166630771160204E-3</v>
      </c>
      <c r="F32" s="219">
        <f t="shared" si="10"/>
        <v>6.9589268202056524E-3</v>
      </c>
      <c r="G32" s="52">
        <f t="shared" si="11"/>
        <v>9.8871875262435946E-2</v>
      </c>
      <c r="I32" s="31">
        <v>137.97699999999998</v>
      </c>
      <c r="J32" s="141">
        <v>155.99300000000002</v>
      </c>
      <c r="K32" s="218">
        <f t="shared" si="12"/>
        <v>4.9346541098125671E-3</v>
      </c>
      <c r="L32" s="219">
        <f t="shared" si="13"/>
        <v>5.6228519786640689E-3</v>
      </c>
      <c r="M32" s="52">
        <f t="shared" si="14"/>
        <v>0.13057248671880134</v>
      </c>
      <c r="O32" s="27">
        <f t="shared" si="15"/>
        <v>1.9312067855443269</v>
      </c>
      <c r="P32" s="143">
        <f t="shared" si="16"/>
        <v>1.9869188638390018</v>
      </c>
      <c r="Q32" s="52">
        <f t="shared" si="17"/>
        <v>2.8848323603508898E-2</v>
      </c>
    </row>
    <row r="33" spans="1:17" ht="20.100000000000001" customHeight="1" x14ac:dyDescent="0.25">
      <c r="A33" s="23" t="s">
        <v>129</v>
      </c>
      <c r="B33" s="15"/>
      <c r="C33" s="78">
        <f>SUM(C34:C36)</f>
        <v>28220.15</v>
      </c>
      <c r="D33" s="210">
        <f>SUM(D34:D36)</f>
        <v>29526.54</v>
      </c>
      <c r="E33" s="216">
        <f t="shared" si="9"/>
        <v>0.27714817419544224</v>
      </c>
      <c r="F33" s="217">
        <f t="shared" si="10"/>
        <v>0.26171574463619285</v>
      </c>
      <c r="G33" s="53">
        <f t="shared" si="11"/>
        <v>4.6292808507396289E-2</v>
      </c>
      <c r="I33" s="78">
        <f>SUM(I34:I36)</f>
        <v>12134.859</v>
      </c>
      <c r="J33" s="210">
        <f>SUM(J34:J36)</f>
        <v>13083.192999999996</v>
      </c>
      <c r="K33" s="216">
        <f t="shared" si="12"/>
        <v>0.43399502697077069</v>
      </c>
      <c r="L33" s="217">
        <f t="shared" si="13"/>
        <v>0.47159076142707601</v>
      </c>
      <c r="M33" s="53">
        <f t="shared" si="14"/>
        <v>7.8149568940190844E-2</v>
      </c>
      <c r="O33" s="63">
        <f t="shared" si="15"/>
        <v>4.300068922383474</v>
      </c>
      <c r="P33" s="237">
        <f t="shared" si="16"/>
        <v>4.4309942851414341</v>
      </c>
      <c r="Q33" s="53">
        <f t="shared" si="17"/>
        <v>3.0447270758020731E-2</v>
      </c>
    </row>
    <row r="34" spans="1:17" ht="20.100000000000001" customHeight="1" x14ac:dyDescent="0.25">
      <c r="A34" s="8"/>
      <c r="B34" s="3" t="s">
        <v>7</v>
      </c>
      <c r="C34" s="31">
        <v>26005.58</v>
      </c>
      <c r="D34" s="141">
        <v>28315.24</v>
      </c>
      <c r="E34" s="214">
        <f t="shared" si="9"/>
        <v>0.25539903281497472</v>
      </c>
      <c r="F34" s="215">
        <f t="shared" si="10"/>
        <v>0.25097908936003044</v>
      </c>
      <c r="G34" s="52">
        <f t="shared" si="11"/>
        <v>8.8814016068859053E-2</v>
      </c>
      <c r="I34" s="31">
        <v>11583.467000000001</v>
      </c>
      <c r="J34" s="141">
        <v>12685.070999999996</v>
      </c>
      <c r="K34" s="214">
        <f t="shared" si="12"/>
        <v>0.41427486492261945</v>
      </c>
      <c r="L34" s="215">
        <f t="shared" si="13"/>
        <v>0.45724023880458847</v>
      </c>
      <c r="M34" s="52">
        <f t="shared" si="14"/>
        <v>9.5101406167945712E-2</v>
      </c>
      <c r="O34" s="27">
        <f t="shared" si="15"/>
        <v>4.4542236704584166</v>
      </c>
      <c r="P34" s="143">
        <f t="shared" si="16"/>
        <v>4.4799447223473985</v>
      </c>
      <c r="Q34" s="52">
        <f t="shared" si="17"/>
        <v>5.7745308255556784E-3</v>
      </c>
    </row>
    <row r="35" spans="1:17" ht="20.100000000000001" customHeight="1" x14ac:dyDescent="0.25">
      <c r="A35" s="8"/>
      <c r="B35" s="3" t="s">
        <v>8</v>
      </c>
      <c r="C35" s="31">
        <v>1011.1899999999998</v>
      </c>
      <c r="D35" s="141">
        <v>754.86999999999989</v>
      </c>
      <c r="E35" s="214">
        <f t="shared" si="9"/>
        <v>9.9308282296404933E-3</v>
      </c>
      <c r="F35" s="215">
        <f t="shared" si="10"/>
        <v>6.690975784955598E-3</v>
      </c>
      <c r="G35" s="52">
        <f t="shared" si="11"/>
        <v>-0.25348351941771574</v>
      </c>
      <c r="I35" s="31">
        <v>383.66300000000001</v>
      </c>
      <c r="J35" s="141">
        <v>328.15299999999996</v>
      </c>
      <c r="K35" s="214">
        <f t="shared" si="12"/>
        <v>1.3721447775593174E-2</v>
      </c>
      <c r="L35" s="215">
        <f t="shared" si="13"/>
        <v>1.1828452208461597E-2</v>
      </c>
      <c r="M35" s="52">
        <f t="shared" si="14"/>
        <v>-0.14468426718239716</v>
      </c>
      <c r="O35" s="27">
        <f t="shared" si="15"/>
        <v>3.7941732018710632</v>
      </c>
      <c r="P35" s="143">
        <f t="shared" si="16"/>
        <v>4.3471458661756328</v>
      </c>
      <c r="Q35" s="52">
        <f t="shared" si="17"/>
        <v>0.14574259921288674</v>
      </c>
    </row>
    <row r="36" spans="1:17" ht="20.100000000000001" customHeight="1" x14ac:dyDescent="0.25">
      <c r="A36" s="32"/>
      <c r="B36" s="33" t="s">
        <v>9</v>
      </c>
      <c r="C36" s="211">
        <v>1203.3799999999994</v>
      </c>
      <c r="D36" s="212">
        <v>456.42999999999995</v>
      </c>
      <c r="E36" s="218">
        <f t="shared" si="9"/>
        <v>1.181831315082702E-2</v>
      </c>
      <c r="F36" s="219">
        <f t="shared" si="10"/>
        <v>4.0456794912068087E-3</v>
      </c>
      <c r="G36" s="52">
        <f t="shared" si="11"/>
        <v>-0.62071000016619837</v>
      </c>
      <c r="I36" s="211">
        <v>167.72899999999996</v>
      </c>
      <c r="J36" s="212">
        <v>69.969000000000008</v>
      </c>
      <c r="K36" s="218">
        <f t="shared" si="12"/>
        <v>5.9987142725581224E-3</v>
      </c>
      <c r="L36" s="219">
        <f t="shared" si="13"/>
        <v>2.5220704140259259E-3</v>
      </c>
      <c r="M36" s="52">
        <f t="shared" si="14"/>
        <v>-0.58284494631220585</v>
      </c>
      <c r="O36" s="27">
        <f t="shared" si="15"/>
        <v>1.3938157522976953</v>
      </c>
      <c r="P36" s="143">
        <f t="shared" si="16"/>
        <v>1.5329623381460469</v>
      </c>
      <c r="Q36" s="52">
        <f t="shared" si="17"/>
        <v>9.9831405706937562E-2</v>
      </c>
    </row>
    <row r="37" spans="1:17" ht="20.100000000000001" customHeight="1" x14ac:dyDescent="0.25">
      <c r="A37" s="8" t="s">
        <v>130</v>
      </c>
      <c r="B37" s="3"/>
      <c r="C37" s="19">
        <v>0.09</v>
      </c>
      <c r="D37" s="140"/>
      <c r="E37" s="214">
        <f t="shared" si="9"/>
        <v>8.8388388004988631E-7</v>
      </c>
      <c r="F37" s="215">
        <f t="shared" si="10"/>
        <v>0</v>
      </c>
      <c r="G37" s="54"/>
      <c r="I37" s="19">
        <v>2.1000000000000001E-2</v>
      </c>
      <c r="J37" s="140"/>
      <c r="K37" s="214">
        <f t="shared" si="12"/>
        <v>7.5105080053968369E-7</v>
      </c>
      <c r="L37" s="215">
        <f t="shared" si="13"/>
        <v>0</v>
      </c>
      <c r="M37" s="54"/>
      <c r="O37" s="238"/>
      <c r="P37" s="239"/>
      <c r="Q37" s="54"/>
    </row>
    <row r="38" spans="1:17" ht="20.100000000000001" customHeight="1" x14ac:dyDescent="0.25">
      <c r="A38" s="8" t="s">
        <v>10</v>
      </c>
      <c r="C38" s="19">
        <v>228.22</v>
      </c>
      <c r="D38" s="140">
        <v>199.32</v>
      </c>
      <c r="E38" s="214">
        <f t="shared" si="9"/>
        <v>2.2413331011665008E-3</v>
      </c>
      <c r="F38" s="215">
        <f t="shared" si="10"/>
        <v>1.7667218109838117E-3</v>
      </c>
      <c r="G38" s="52">
        <f t="shared" si="11"/>
        <v>-0.12663219700289197</v>
      </c>
      <c r="I38" s="19">
        <v>234.44300000000004</v>
      </c>
      <c r="J38" s="140">
        <v>98.025999999999996</v>
      </c>
      <c r="K38" s="214">
        <f t="shared" si="12"/>
        <v>8.3846953729011936E-3</v>
      </c>
      <c r="L38" s="215">
        <f t="shared" si="13"/>
        <v>3.5334001401378522E-3</v>
      </c>
      <c r="M38" s="52">
        <f t="shared" si="14"/>
        <v>-0.58187704474008606</v>
      </c>
      <c r="O38" s="27">
        <f t="shared" si="15"/>
        <v>10.272675488563669</v>
      </c>
      <c r="P38" s="143">
        <f t="shared" si="16"/>
        <v>4.918021272325908</v>
      </c>
      <c r="Q38" s="52">
        <f t="shared" si="17"/>
        <v>-0.52125215307336181</v>
      </c>
    </row>
    <row r="39" spans="1:17" ht="20.100000000000001" customHeight="1" thickBot="1" x14ac:dyDescent="0.3">
      <c r="A39" s="8" t="s">
        <v>11</v>
      </c>
      <c r="B39" s="10"/>
      <c r="C39" s="21">
        <v>959.75999999999976</v>
      </c>
      <c r="D39" s="142">
        <v>465.54000000000008</v>
      </c>
      <c r="E39" s="220">
        <f t="shared" si="9"/>
        <v>9.4257376968519858E-3</v>
      </c>
      <c r="F39" s="221">
        <f t="shared" si="10"/>
        <v>4.1264282153592406E-3</v>
      </c>
      <c r="G39" s="55">
        <f t="shared" si="11"/>
        <v>-0.51494123530882696</v>
      </c>
      <c r="I39" s="21">
        <v>237.48399999999995</v>
      </c>
      <c r="J39" s="142">
        <v>158.28100000000001</v>
      </c>
      <c r="K39" s="220">
        <f t="shared" si="12"/>
        <v>8.4934546816841042E-3</v>
      </c>
      <c r="L39" s="221">
        <f t="shared" si="13"/>
        <v>5.7053241750266194E-3</v>
      </c>
      <c r="M39" s="55">
        <f t="shared" si="14"/>
        <v>-0.33350878374964193</v>
      </c>
      <c r="O39" s="240">
        <f t="shared" si="15"/>
        <v>2.4744102692339753</v>
      </c>
      <c r="P39" s="241">
        <f t="shared" si="16"/>
        <v>3.3999441508785493</v>
      </c>
      <c r="Q39" s="55">
        <f t="shared" si="17"/>
        <v>0.37404220842128155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101823.33</v>
      </c>
      <c r="D40" s="226">
        <f>D28+D29+D30+D33+D37+D38+D39</f>
        <v>112819.12000000001</v>
      </c>
      <c r="E40" s="222">
        <f t="shared" si="9"/>
        <v>1</v>
      </c>
      <c r="F40" s="223">
        <f t="shared" si="10"/>
        <v>1</v>
      </c>
      <c r="G40" s="55">
        <f t="shared" si="11"/>
        <v>0.10798890588237497</v>
      </c>
      <c r="H40" s="1"/>
      <c r="I40" s="213">
        <f>I28+I29+I30+I33+I37+I38+I39</f>
        <v>27960.825000000001</v>
      </c>
      <c r="J40" s="226">
        <f>J28+J29+J30+J33+J37+J38+J39</f>
        <v>27742.682999999997</v>
      </c>
      <c r="K40" s="222">
        <f>K28+K29+K30+K33+K37+K38+K39</f>
        <v>1</v>
      </c>
      <c r="L40" s="223">
        <f>L28+L29+L30+L33+L37+L38+L39</f>
        <v>1</v>
      </c>
      <c r="M40" s="55">
        <f t="shared" si="14"/>
        <v>-7.8017011300633458E-3</v>
      </c>
      <c r="N40" s="1"/>
      <c r="O40" s="24">
        <f t="shared" si="15"/>
        <v>2.7460136100439851</v>
      </c>
      <c r="P40" s="242">
        <f t="shared" si="16"/>
        <v>2.4590408966139776</v>
      </c>
      <c r="Q40" s="55">
        <f t="shared" si="17"/>
        <v>-0.10450520433706476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5" t="s">
        <v>15</v>
      </c>
      <c r="B44" s="337"/>
      <c r="C44" s="360" t="s">
        <v>1</v>
      </c>
      <c r="D44" s="361"/>
      <c r="E44" s="358" t="s">
        <v>105</v>
      </c>
      <c r="F44" s="358"/>
      <c r="G44" s="130" t="s">
        <v>0</v>
      </c>
      <c r="I44" s="362">
        <v>1000</v>
      </c>
      <c r="J44" s="361"/>
      <c r="K44" s="358" t="s">
        <v>105</v>
      </c>
      <c r="L44" s="358"/>
      <c r="M44" s="130" t="s">
        <v>0</v>
      </c>
      <c r="O44" s="368" t="s">
        <v>22</v>
      </c>
      <c r="P44" s="358"/>
      <c r="Q44" s="130" t="s">
        <v>0</v>
      </c>
    </row>
    <row r="45" spans="1:17" ht="15" customHeight="1" x14ac:dyDescent="0.25">
      <c r="A45" s="359"/>
      <c r="B45" s="338"/>
      <c r="C45" s="363" t="str">
        <f>C5</f>
        <v>ago</v>
      </c>
      <c r="D45" s="364"/>
      <c r="E45" s="365" t="str">
        <f>C25</f>
        <v>ago</v>
      </c>
      <c r="F45" s="365"/>
      <c r="G45" s="131" t="str">
        <f>G25</f>
        <v>2024 /2023</v>
      </c>
      <c r="I45" s="366" t="str">
        <f>C5</f>
        <v>ago</v>
      </c>
      <c r="J45" s="364"/>
      <c r="K45" s="354" t="str">
        <f>C25</f>
        <v>ago</v>
      </c>
      <c r="L45" s="355"/>
      <c r="M45" s="131" t="str">
        <f>G45</f>
        <v>2024 /2023</v>
      </c>
      <c r="O45" s="366" t="str">
        <f>C5</f>
        <v>ago</v>
      </c>
      <c r="P45" s="364"/>
      <c r="Q45" s="131" t="str">
        <f>Q25</f>
        <v>2024 /2023</v>
      </c>
    </row>
    <row r="46" spans="1:17" ht="15.75" customHeight="1" x14ac:dyDescent="0.25">
      <c r="A46" s="359"/>
      <c r="B46" s="338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66496.56</v>
      </c>
      <c r="D47" s="210">
        <f>D48+D49</f>
        <v>84253.680000000037</v>
      </c>
      <c r="E47" s="216">
        <f t="shared" ref="E47:E59" si="18">C47/$C$60</f>
        <v>0.4067098735183069</v>
      </c>
      <c r="F47" s="217">
        <f t="shared" ref="F47:F59" si="19">D47/$D$60</f>
        <v>0.51578262631041349</v>
      </c>
      <c r="G47" s="53">
        <f t="shared" ref="G47:G60" si="20">(D47-C47)/C47</f>
        <v>0.26703817460632612</v>
      </c>
      <c r="H47"/>
      <c r="I47" s="78">
        <f>I48+I49</f>
        <v>21330.297999999995</v>
      </c>
      <c r="J47" s="210">
        <f>J48+J49</f>
        <v>25741.866999999998</v>
      </c>
      <c r="K47" s="216">
        <f t="shared" ref="K47:K59" si="21">I47/$I$60</f>
        <v>0.52734985282496716</v>
      </c>
      <c r="L47" s="217">
        <f t="shared" ref="L47:L59" si="22">J47/$J$60</f>
        <v>0.59186491247012596</v>
      </c>
      <c r="M47" s="53">
        <f t="shared" ref="M47:M60" si="23">(J47-I47)/I47</f>
        <v>0.20682172372837943</v>
      </c>
      <c r="N47"/>
      <c r="O47" s="63">
        <f t="shared" ref="O47:O60" si="24">(I47/C47)*10</f>
        <v>3.2077295427011556</v>
      </c>
      <c r="P47" s="237">
        <f t="shared" ref="P47:P60" si="25">(J47/D47)*10</f>
        <v>3.0552810274874624</v>
      </c>
      <c r="Q47" s="53">
        <f t="shared" ref="Q47:Q60" si="26">(P47-O47)/O47</f>
        <v>-4.7525364337705281E-2</v>
      </c>
    </row>
    <row r="48" spans="1:17" ht="20.100000000000001" customHeight="1" x14ac:dyDescent="0.25">
      <c r="A48" s="8" t="s">
        <v>4</v>
      </c>
      <c r="C48" s="19">
        <v>32782.51</v>
      </c>
      <c r="D48" s="140">
        <v>40314.340000000011</v>
      </c>
      <c r="E48" s="214">
        <f t="shared" si="18"/>
        <v>0.20050616897644979</v>
      </c>
      <c r="F48" s="215">
        <f t="shared" si="19"/>
        <v>0.24679558404061347</v>
      </c>
      <c r="G48" s="52">
        <f t="shared" si="20"/>
        <v>0.22975147418547295</v>
      </c>
      <c r="I48" s="19">
        <v>12432.694999999992</v>
      </c>
      <c r="J48" s="140">
        <v>14601.866999999998</v>
      </c>
      <c r="K48" s="214">
        <f t="shared" si="21"/>
        <v>0.30737404036585436</v>
      </c>
      <c r="L48" s="215">
        <f t="shared" si="22"/>
        <v>0.33573061090927947</v>
      </c>
      <c r="M48" s="52">
        <f t="shared" si="23"/>
        <v>0.17447319346288212</v>
      </c>
      <c r="O48" s="27">
        <f t="shared" si="24"/>
        <v>3.7924780622350123</v>
      </c>
      <c r="P48" s="143">
        <f t="shared" si="25"/>
        <v>3.6220032375576516</v>
      </c>
      <c r="Q48" s="52">
        <f t="shared" si="26"/>
        <v>-4.4950774105966776E-2</v>
      </c>
    </row>
    <row r="49" spans="1:17" ht="20.100000000000001" customHeight="1" x14ac:dyDescent="0.25">
      <c r="A49" s="8" t="s">
        <v>5</v>
      </c>
      <c r="C49" s="19">
        <v>33714.049999999988</v>
      </c>
      <c r="D49" s="140">
        <v>43939.340000000026</v>
      </c>
      <c r="E49" s="214">
        <f t="shared" si="18"/>
        <v>0.20620370454185707</v>
      </c>
      <c r="F49" s="215">
        <f t="shared" si="19"/>
        <v>0.26898704226980008</v>
      </c>
      <c r="G49" s="52">
        <f t="shared" si="20"/>
        <v>0.30329462049205125</v>
      </c>
      <c r="I49" s="19">
        <v>8897.603000000001</v>
      </c>
      <c r="J49" s="140">
        <v>11139.999999999998</v>
      </c>
      <c r="K49" s="214">
        <f t="shared" si="21"/>
        <v>0.21997581245911274</v>
      </c>
      <c r="L49" s="215">
        <f t="shared" si="22"/>
        <v>0.25613430156084649</v>
      </c>
      <c r="M49" s="52">
        <f t="shared" si="23"/>
        <v>0.25202259529898074</v>
      </c>
      <c r="O49" s="27">
        <f t="shared" si="24"/>
        <v>2.6391379854986283</v>
      </c>
      <c r="P49" s="143">
        <f t="shared" si="25"/>
        <v>2.5353134571434142</v>
      </c>
      <c r="Q49" s="52">
        <f t="shared" si="26"/>
        <v>-3.9340318287904137E-2</v>
      </c>
    </row>
    <row r="50" spans="1:17" ht="20.100000000000001" customHeight="1" x14ac:dyDescent="0.25">
      <c r="A50" s="23" t="s">
        <v>38</v>
      </c>
      <c r="B50" s="15"/>
      <c r="C50" s="78">
        <f>C51+C52</f>
        <v>86482.449999999983</v>
      </c>
      <c r="D50" s="210">
        <f>D51+D52</f>
        <v>66463.379999999961</v>
      </c>
      <c r="E50" s="216">
        <f t="shared" si="18"/>
        <v>0.52894865991644224</v>
      </c>
      <c r="F50" s="217">
        <f t="shared" si="19"/>
        <v>0.40687429545946213</v>
      </c>
      <c r="G50" s="53">
        <f t="shared" si="20"/>
        <v>-0.23148130054132399</v>
      </c>
      <c r="I50" s="78">
        <f>I51+I52</f>
        <v>9768.7780000000002</v>
      </c>
      <c r="J50" s="210">
        <f>J51+J52</f>
        <v>7848.7720000000018</v>
      </c>
      <c r="K50" s="216">
        <f t="shared" si="21"/>
        <v>0.24151390855297838</v>
      </c>
      <c r="L50" s="217">
        <f t="shared" si="22"/>
        <v>0.18046137651080152</v>
      </c>
      <c r="M50" s="53">
        <f t="shared" si="23"/>
        <v>-0.19654515641567435</v>
      </c>
      <c r="O50" s="63">
        <f t="shared" si="24"/>
        <v>1.1295676752913455</v>
      </c>
      <c r="P50" s="237">
        <f t="shared" si="25"/>
        <v>1.1809167695052534</v>
      </c>
      <c r="Q50" s="53">
        <f t="shared" si="26"/>
        <v>4.5459068400362623E-2</v>
      </c>
    </row>
    <row r="51" spans="1:17" ht="20.100000000000001" customHeight="1" x14ac:dyDescent="0.25">
      <c r="A51" s="8"/>
      <c r="B51" t="s">
        <v>6</v>
      </c>
      <c r="C51" s="31">
        <v>84908.499999999985</v>
      </c>
      <c r="D51" s="141">
        <v>64637.609999999964</v>
      </c>
      <c r="E51" s="214">
        <f t="shared" si="18"/>
        <v>0.51932198140218322</v>
      </c>
      <c r="F51" s="215">
        <f t="shared" si="19"/>
        <v>0.39569733030329612</v>
      </c>
      <c r="G51" s="52">
        <f t="shared" si="20"/>
        <v>-0.23873805331621717</v>
      </c>
      <c r="I51" s="31">
        <v>9465.0329999999994</v>
      </c>
      <c r="J51" s="141">
        <v>7517.1780000000017</v>
      </c>
      <c r="K51" s="214">
        <f t="shared" si="21"/>
        <v>0.23400440816783047</v>
      </c>
      <c r="L51" s="215">
        <f t="shared" si="22"/>
        <v>0.17283726541638794</v>
      </c>
      <c r="M51" s="52">
        <f t="shared" si="23"/>
        <v>-0.20579484508928789</v>
      </c>
      <c r="O51" s="27">
        <f t="shared" si="24"/>
        <v>1.1147332716983578</v>
      </c>
      <c r="P51" s="143">
        <f t="shared" si="25"/>
        <v>1.1629727646179997</v>
      </c>
      <c r="Q51" s="52">
        <f t="shared" si="26"/>
        <v>4.3274471251895423E-2</v>
      </c>
    </row>
    <row r="52" spans="1:17" ht="20.100000000000001" customHeight="1" x14ac:dyDescent="0.25">
      <c r="A52" s="8"/>
      <c r="B52" t="s">
        <v>39</v>
      </c>
      <c r="C52" s="31">
        <v>1573.95</v>
      </c>
      <c r="D52" s="141">
        <v>1825.7700000000002</v>
      </c>
      <c r="E52" s="218">
        <f t="shared" si="18"/>
        <v>9.6266785142590707E-3</v>
      </c>
      <c r="F52" s="219">
        <f t="shared" si="19"/>
        <v>1.1176965156166039E-2</v>
      </c>
      <c r="G52" s="52">
        <f t="shared" si="20"/>
        <v>0.15999237586962747</v>
      </c>
      <c r="I52" s="31">
        <v>303.745</v>
      </c>
      <c r="J52" s="141">
        <v>331.59399999999988</v>
      </c>
      <c r="K52" s="218">
        <f t="shared" si="21"/>
        <v>7.5095003851479089E-3</v>
      </c>
      <c r="L52" s="219">
        <f t="shared" si="22"/>
        <v>7.6241110944135831E-3</v>
      </c>
      <c r="M52" s="52">
        <f t="shared" si="23"/>
        <v>9.1685459842959963E-2</v>
      </c>
      <c r="O52" s="27">
        <f t="shared" si="24"/>
        <v>1.9298262333619238</v>
      </c>
      <c r="P52" s="143">
        <f t="shared" si="25"/>
        <v>1.8161871429588603</v>
      </c>
      <c r="Q52" s="52">
        <f t="shared" si="26"/>
        <v>-5.8885659464321005E-2</v>
      </c>
    </row>
    <row r="53" spans="1:17" ht="20.100000000000001" customHeight="1" x14ac:dyDescent="0.25">
      <c r="A53" s="23" t="s">
        <v>129</v>
      </c>
      <c r="B53" s="15"/>
      <c r="C53" s="78">
        <f>SUM(C54:C56)</f>
        <v>9507.9600000000009</v>
      </c>
      <c r="D53" s="210">
        <f>SUM(D54:D56)</f>
        <v>10527.839999999998</v>
      </c>
      <c r="E53" s="216">
        <f t="shared" si="18"/>
        <v>5.8153101589272012E-2</v>
      </c>
      <c r="F53" s="217">
        <f t="shared" si="19"/>
        <v>6.4449136994085249E-2</v>
      </c>
      <c r="G53" s="53">
        <f t="shared" si="20"/>
        <v>0.10726591193063467</v>
      </c>
      <c r="I53" s="78">
        <f>SUM(I54:I56)</f>
        <v>8823.4880000000012</v>
      </c>
      <c r="J53" s="210">
        <f>SUM(J54:J56)</f>
        <v>9064.3289999999961</v>
      </c>
      <c r="K53" s="216">
        <f t="shared" si="21"/>
        <v>0.21814346420302544</v>
      </c>
      <c r="L53" s="217">
        <f t="shared" si="22"/>
        <v>0.20840983640329672</v>
      </c>
      <c r="M53" s="53">
        <f t="shared" si="23"/>
        <v>2.7295441439937909E-2</v>
      </c>
      <c r="O53" s="63">
        <f t="shared" si="24"/>
        <v>9.2801063529926502</v>
      </c>
      <c r="P53" s="237">
        <f t="shared" si="25"/>
        <v>8.6098658414261582</v>
      </c>
      <c r="Q53" s="53">
        <f t="shared" si="26"/>
        <v>-7.2223365344337112E-2</v>
      </c>
    </row>
    <row r="54" spans="1:17" ht="20.100000000000001" customHeight="1" x14ac:dyDescent="0.25">
      <c r="A54" s="8"/>
      <c r="B54" s="3" t="s">
        <v>7</v>
      </c>
      <c r="C54" s="31">
        <v>8936.0499999999993</v>
      </c>
      <c r="D54" s="141">
        <v>9689.1299999999992</v>
      </c>
      <c r="E54" s="214">
        <f t="shared" si="18"/>
        <v>5.4655154571202874E-2</v>
      </c>
      <c r="F54" s="215">
        <f t="shared" si="19"/>
        <v>5.9314737564733253E-2</v>
      </c>
      <c r="G54" s="52">
        <f t="shared" si="20"/>
        <v>8.427437178619189E-2</v>
      </c>
      <c r="I54" s="31">
        <v>8303.43</v>
      </c>
      <c r="J54" s="141">
        <v>8511.538999999997</v>
      </c>
      <c r="K54" s="214">
        <f t="shared" si="21"/>
        <v>0.20528604843881779</v>
      </c>
      <c r="L54" s="215">
        <f t="shared" si="22"/>
        <v>0.19569991893832187</v>
      </c>
      <c r="M54" s="52">
        <f t="shared" si="23"/>
        <v>2.5063016127069987E-2</v>
      </c>
      <c r="O54" s="27">
        <f t="shared" si="24"/>
        <v>9.292058571740311</v>
      </c>
      <c r="P54" s="143">
        <f t="shared" si="25"/>
        <v>8.7846266899092047</v>
      </c>
      <c r="Q54" s="52">
        <f t="shared" si="26"/>
        <v>-5.4609199663715566E-2</v>
      </c>
    </row>
    <row r="55" spans="1:17" ht="20.100000000000001" customHeight="1" x14ac:dyDescent="0.25">
      <c r="A55" s="8"/>
      <c r="B55" s="3" t="s">
        <v>8</v>
      </c>
      <c r="C55" s="31">
        <v>400.29000000000008</v>
      </c>
      <c r="D55" s="141">
        <v>662.12999999999988</v>
      </c>
      <c r="E55" s="214">
        <f t="shared" si="18"/>
        <v>2.4482754486945357E-3</v>
      </c>
      <c r="F55" s="215">
        <f t="shared" si="19"/>
        <v>4.0534152378734548E-3</v>
      </c>
      <c r="G55" s="52">
        <f t="shared" si="20"/>
        <v>0.65412575882485136</v>
      </c>
      <c r="I55" s="31">
        <v>373.59900000000005</v>
      </c>
      <c r="J55" s="141">
        <v>452.10399999999998</v>
      </c>
      <c r="K55" s="214">
        <f t="shared" si="21"/>
        <v>9.2365037593734028E-3</v>
      </c>
      <c r="L55" s="215">
        <f t="shared" si="22"/>
        <v>1.0394914028084826E-2</v>
      </c>
      <c r="M55" s="52">
        <f t="shared" si="23"/>
        <v>0.21013171876798367</v>
      </c>
      <c r="O55" s="27">
        <f t="shared" si="24"/>
        <v>9.3332084238926765</v>
      </c>
      <c r="P55" s="143">
        <f t="shared" si="25"/>
        <v>6.8280247081388854</v>
      </c>
      <c r="Q55" s="52">
        <f t="shared" si="26"/>
        <v>-0.26841613322816316</v>
      </c>
    </row>
    <row r="56" spans="1:17" ht="20.100000000000001" customHeight="1" x14ac:dyDescent="0.25">
      <c r="A56" s="32"/>
      <c r="B56" s="33" t="s">
        <v>9</v>
      </c>
      <c r="C56" s="211">
        <v>171.62</v>
      </c>
      <c r="D56" s="212">
        <v>176.58</v>
      </c>
      <c r="E56" s="218">
        <f t="shared" si="18"/>
        <v>1.0496715693745938E-3</v>
      </c>
      <c r="F56" s="219">
        <f t="shared" si="19"/>
        <v>1.0809841914785536E-3</v>
      </c>
      <c r="G56" s="52">
        <f t="shared" si="20"/>
        <v>2.8901060482461296E-2</v>
      </c>
      <c r="I56" s="211">
        <v>146.459</v>
      </c>
      <c r="J56" s="212">
        <v>100.68600000000002</v>
      </c>
      <c r="K56" s="218">
        <f t="shared" si="21"/>
        <v>3.6209120048342446E-3</v>
      </c>
      <c r="L56" s="219">
        <f t="shared" si="22"/>
        <v>2.3150034368900718E-3</v>
      </c>
      <c r="M56" s="52">
        <f t="shared" si="23"/>
        <v>-0.31253115206303456</v>
      </c>
      <c r="O56" s="27">
        <f t="shared" si="24"/>
        <v>8.53391213145321</v>
      </c>
      <c r="P56" s="143">
        <f t="shared" si="25"/>
        <v>5.7020047570506289</v>
      </c>
      <c r="Q56" s="52">
        <f t="shared" si="26"/>
        <v>-0.33184163731486011</v>
      </c>
    </row>
    <row r="57" spans="1:17" ht="20.100000000000001" customHeight="1" x14ac:dyDescent="0.25">
      <c r="A57" s="8" t="s">
        <v>130</v>
      </c>
      <c r="B57" s="3"/>
      <c r="C57" s="19">
        <v>29.970000000000002</v>
      </c>
      <c r="D57" s="140">
        <v>27.78</v>
      </c>
      <c r="E57" s="214">
        <f t="shared" si="18"/>
        <v>1.8330414249013272E-4</v>
      </c>
      <c r="F57" s="215">
        <f t="shared" si="19"/>
        <v>1.7006309230532463E-4</v>
      </c>
      <c r="G57" s="54">
        <f t="shared" si="20"/>
        <v>-7.3073073073073105E-2</v>
      </c>
      <c r="I57" s="19">
        <v>35.631</v>
      </c>
      <c r="J57" s="140">
        <v>24.873999999999999</v>
      </c>
      <c r="K57" s="214">
        <f t="shared" si="21"/>
        <v>8.8090670866419253E-4</v>
      </c>
      <c r="L57" s="215">
        <f t="shared" si="22"/>
        <v>5.7191064784780038E-4</v>
      </c>
      <c r="M57" s="54">
        <f t="shared" si="23"/>
        <v>-0.30190003087199352</v>
      </c>
      <c r="O57" s="238">
        <f t="shared" si="24"/>
        <v>11.888888888888889</v>
      </c>
      <c r="P57" s="239">
        <f t="shared" si="25"/>
        <v>8.9539236861051101</v>
      </c>
      <c r="Q57" s="54">
        <f t="shared" si="26"/>
        <v>-0.24686623200985058</v>
      </c>
    </row>
    <row r="58" spans="1:17" ht="20.100000000000001" customHeight="1" x14ac:dyDescent="0.25">
      <c r="A58" s="8" t="s">
        <v>10</v>
      </c>
      <c r="C58" s="19">
        <v>576.86000000000024</v>
      </c>
      <c r="D58" s="140">
        <v>896.60999999999967</v>
      </c>
      <c r="E58" s="214">
        <f t="shared" si="18"/>
        <v>3.5282224770389723E-3</v>
      </c>
      <c r="F58" s="215">
        <f t="shared" si="19"/>
        <v>5.4888505828609444E-3</v>
      </c>
      <c r="G58" s="52">
        <f t="shared" si="20"/>
        <v>0.55429393613701639</v>
      </c>
      <c r="I58" s="19">
        <v>394.19900000000001</v>
      </c>
      <c r="J58" s="140">
        <v>611.12000000000023</v>
      </c>
      <c r="K58" s="214">
        <f t="shared" si="21"/>
        <v>9.7457984240890243E-3</v>
      </c>
      <c r="L58" s="215">
        <f t="shared" si="22"/>
        <v>1.4051058740562351E-2</v>
      </c>
      <c r="M58" s="52">
        <f t="shared" si="23"/>
        <v>0.55028297890151978</v>
      </c>
      <c r="O58" s="27">
        <f t="shared" si="24"/>
        <v>6.8335297992580486</v>
      </c>
      <c r="P58" s="143">
        <f t="shared" si="25"/>
        <v>6.8158954283356241</v>
      </c>
      <c r="Q58" s="52">
        <f t="shared" si="26"/>
        <v>-2.5805654530604571E-3</v>
      </c>
    </row>
    <row r="59" spans="1:17" ht="20.100000000000001" customHeight="1" thickBot="1" x14ac:dyDescent="0.3">
      <c r="A59" s="8" t="s">
        <v>11</v>
      </c>
      <c r="B59" s="10"/>
      <c r="C59" s="21">
        <v>404.95999999999992</v>
      </c>
      <c r="D59" s="142">
        <v>1181.8499999999997</v>
      </c>
      <c r="E59" s="220">
        <f t="shared" si="18"/>
        <v>2.4768383564499207E-3</v>
      </c>
      <c r="F59" s="221">
        <f t="shared" si="19"/>
        <v>7.2350275608728523E-3</v>
      </c>
      <c r="G59" s="55">
        <f t="shared" si="20"/>
        <v>1.9184363887791385</v>
      </c>
      <c r="I59" s="21">
        <v>95.703000000000003</v>
      </c>
      <c r="J59" s="142">
        <v>201.846</v>
      </c>
      <c r="K59" s="220">
        <f t="shared" si="21"/>
        <v>2.366069286275693E-3</v>
      </c>
      <c r="L59" s="221">
        <f t="shared" si="22"/>
        <v>4.6409052273654067E-3</v>
      </c>
      <c r="M59" s="55">
        <f t="shared" si="23"/>
        <v>1.1090874894203944</v>
      </c>
      <c r="O59" s="240">
        <f t="shared" si="24"/>
        <v>2.363270446463849</v>
      </c>
      <c r="P59" s="241">
        <f t="shared" si="25"/>
        <v>1.7078817108770152</v>
      </c>
      <c r="Q59" s="55">
        <f t="shared" si="26"/>
        <v>-0.27732278231951363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163498.75999999995</v>
      </c>
      <c r="D60" s="226">
        <f>D48+D49+D50+D53+D57+D58+D59</f>
        <v>163351.13999999998</v>
      </c>
      <c r="E60" s="222">
        <f>E48+E49+E50+E53+E57+E58+E59</f>
        <v>1.0000000000000002</v>
      </c>
      <c r="F60" s="223">
        <f>F48+F49+F50+F53+F57+F58+F59</f>
        <v>1</v>
      </c>
      <c r="G60" s="55">
        <f t="shared" si="20"/>
        <v>-9.0288146527818492E-4</v>
      </c>
      <c r="H60" s="1"/>
      <c r="I60" s="213">
        <f>I48+I49+I50+I53+I57+I58+I59</f>
        <v>40448.097000000002</v>
      </c>
      <c r="J60" s="226">
        <f>J48+J49+J50+J53+J57+J58+J59</f>
        <v>43492.808000000005</v>
      </c>
      <c r="K60" s="222">
        <f>K48+K49+K50+K53+K57+K58+K59</f>
        <v>0.99999999999999989</v>
      </c>
      <c r="L60" s="223">
        <f>L48+L49+L50+L53+L57+L58+L59</f>
        <v>0.99999999999999967</v>
      </c>
      <c r="M60" s="55">
        <f t="shared" si="23"/>
        <v>7.5274517859270432E-2</v>
      </c>
      <c r="N60" s="1"/>
      <c r="O60" s="24">
        <f t="shared" si="24"/>
        <v>2.4739084871347043</v>
      </c>
      <c r="P60" s="242">
        <f t="shared" si="25"/>
        <v>2.6625347089711164</v>
      </c>
      <c r="Q60" s="55">
        <f t="shared" si="26"/>
        <v>7.6246240642021526E-2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J8" sqref="J8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155</v>
      </c>
      <c r="F5" s="364"/>
      <c r="G5" s="365" t="str">
        <f>E5</f>
        <v>jan-ago</v>
      </c>
      <c r="H5" s="365"/>
      <c r="I5" s="131" t="s">
        <v>147</v>
      </c>
      <c r="K5" s="366" t="str">
        <f>E5</f>
        <v>jan-ago</v>
      </c>
      <c r="L5" s="365"/>
      <c r="M5" s="367" t="str">
        <f>E5</f>
        <v>jan-ago</v>
      </c>
      <c r="N5" s="355"/>
      <c r="O5" s="131" t="str">
        <f>I5</f>
        <v>2024 /2023</v>
      </c>
      <c r="Q5" s="366" t="str">
        <f>E5</f>
        <v>jan-ago</v>
      </c>
      <c r="R5" s="364"/>
      <c r="S5" s="131" t="str">
        <f>O5</f>
        <v>2024 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935465.80999999982</v>
      </c>
      <c r="F7" s="145">
        <v>1083190.0000000012</v>
      </c>
      <c r="G7" s="243">
        <f>E7/E15</f>
        <v>0.43636926346623972</v>
      </c>
      <c r="H7" s="244">
        <f>F7/F15</f>
        <v>0.46265516362846537</v>
      </c>
      <c r="I7" s="164">
        <f t="shared" ref="I7:I11" si="0">(F7-E7)/E7</f>
        <v>0.15791511396873112</v>
      </c>
      <c r="J7" s="1"/>
      <c r="K7" s="17">
        <v>256026.8090000001</v>
      </c>
      <c r="L7" s="145">
        <v>269438.76799999975</v>
      </c>
      <c r="M7" s="243">
        <f>K7/K15</f>
        <v>0.42519823647169808</v>
      </c>
      <c r="N7" s="244">
        <f>L7/L15</f>
        <v>0.43546553912167507</v>
      </c>
      <c r="O7" s="164">
        <f t="shared" ref="O7:O18" si="1">(L7-K7)/K7</f>
        <v>5.2384978949605421E-2</v>
      </c>
      <c r="P7" s="1"/>
      <c r="Q7" s="187">
        <f t="shared" ref="Q7:Q18" si="2">(K7/E7)*10</f>
        <v>2.736891143033866</v>
      </c>
      <c r="R7" s="188">
        <f t="shared" ref="R7:R18" si="3">(L7/F7)*10</f>
        <v>2.4874561988201465</v>
      </c>
      <c r="S7" s="55">
        <f>(R7-Q7)/Q7</f>
        <v>-9.1138058175459224E-2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714115.30999999994</v>
      </c>
      <c r="F8" s="181">
        <v>735706.450000001</v>
      </c>
      <c r="G8" s="245">
        <f>E8/E7</f>
        <v>0.76337937994762206</v>
      </c>
      <c r="H8" s="246">
        <f>F8/F7</f>
        <v>0.67920351000286217</v>
      </c>
      <c r="I8" s="206">
        <f t="shared" si="0"/>
        <v>3.0234808997444775E-2</v>
      </c>
      <c r="K8" s="180">
        <v>231130.31200000009</v>
      </c>
      <c r="L8" s="181">
        <v>238383.45099999974</v>
      </c>
      <c r="M8" s="250">
        <f>K8/K7</f>
        <v>0.90275824200894528</v>
      </c>
      <c r="N8" s="246">
        <f>L8/L7</f>
        <v>0.88474072520996672</v>
      </c>
      <c r="O8" s="207">
        <f t="shared" si="1"/>
        <v>3.1381167347706622E-2</v>
      </c>
      <c r="Q8" s="189">
        <f t="shared" si="2"/>
        <v>3.2365965098829785</v>
      </c>
      <c r="R8" s="190">
        <f t="shared" si="3"/>
        <v>3.2401979213312515</v>
      </c>
      <c r="S8" s="182">
        <f t="shared" ref="S8:S18" si="4">(R8-Q8)/Q8</f>
        <v>1.1127156064328775E-3</v>
      </c>
    </row>
    <row r="9" spans="1:19" ht="24" customHeight="1" x14ac:dyDescent="0.25">
      <c r="A9" s="8"/>
      <c r="B9" t="s">
        <v>37</v>
      </c>
      <c r="E9" s="19">
        <v>118910.50999999992</v>
      </c>
      <c r="F9" s="140">
        <v>121737.29000000002</v>
      </c>
      <c r="G9" s="247">
        <f>E9/E7</f>
        <v>0.12711368895459679</v>
      </c>
      <c r="H9" s="215">
        <f>F9/F7</f>
        <v>0.11238775284114504</v>
      </c>
      <c r="I9" s="182">
        <f t="shared" ref="I9:I10" si="5">(F9-E9)/E9</f>
        <v>2.3772330973940846E-2</v>
      </c>
      <c r="K9" s="19">
        <v>17371.074000000004</v>
      </c>
      <c r="L9" s="140">
        <v>17620.947999999993</v>
      </c>
      <c r="M9" s="247">
        <f>K9/K7</f>
        <v>6.7848652521384972E-2</v>
      </c>
      <c r="N9" s="215">
        <f>L9/L7</f>
        <v>6.5398710552298872E-2</v>
      </c>
      <c r="O9" s="182">
        <f t="shared" si="1"/>
        <v>1.4384487683374605E-2</v>
      </c>
      <c r="Q9" s="189">
        <f t="shared" si="2"/>
        <v>1.4608527034321874</v>
      </c>
      <c r="R9" s="190">
        <f t="shared" si="3"/>
        <v>1.4474568967322987</v>
      </c>
      <c r="S9" s="182">
        <f t="shared" si="4"/>
        <v>-9.1698544750035745E-3</v>
      </c>
    </row>
    <row r="10" spans="1:19" ht="24" customHeight="1" thickBot="1" x14ac:dyDescent="0.3">
      <c r="A10" s="8"/>
      <c r="B10" t="s">
        <v>36</v>
      </c>
      <c r="E10" s="19">
        <v>102439.98999999999</v>
      </c>
      <c r="F10" s="140">
        <v>225746.2600000001</v>
      </c>
      <c r="G10" s="247">
        <f>E10/E7</f>
        <v>0.10950693109778113</v>
      </c>
      <c r="H10" s="215">
        <f>F10/F7</f>
        <v>0.20840873715599281</v>
      </c>
      <c r="I10" s="186">
        <f t="shared" si="5"/>
        <v>1.2036927180488803</v>
      </c>
      <c r="K10" s="19">
        <v>7525.4229999999961</v>
      </c>
      <c r="L10" s="140">
        <v>13434.369000000004</v>
      </c>
      <c r="M10" s="247">
        <f>K10/K7</f>
        <v>2.9393105469669754E-2</v>
      </c>
      <c r="N10" s="215">
        <f>L10/L7</f>
        <v>4.9860564237734405E-2</v>
      </c>
      <c r="O10" s="209">
        <f t="shared" si="1"/>
        <v>0.78519785532321718</v>
      </c>
      <c r="Q10" s="189">
        <f t="shared" si="2"/>
        <v>0.734617701544094</v>
      </c>
      <c r="R10" s="190">
        <f t="shared" si="3"/>
        <v>0.59510926116782614</v>
      </c>
      <c r="S10" s="182">
        <f t="shared" si="4"/>
        <v>-0.18990617852392458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1208282.3600000015</v>
      </c>
      <c r="F11" s="145">
        <v>1258056.9700000044</v>
      </c>
      <c r="G11" s="243">
        <f>E11/E15</f>
        <v>0.56363073653376028</v>
      </c>
      <c r="H11" s="244">
        <f>F11/F15</f>
        <v>0.53734483637153474</v>
      </c>
      <c r="I11" s="164">
        <f t="shared" si="0"/>
        <v>4.1194518473316809E-2</v>
      </c>
      <c r="J11" s="1"/>
      <c r="K11" s="17">
        <v>346108.3529999996</v>
      </c>
      <c r="L11" s="145">
        <v>349298.52300000016</v>
      </c>
      <c r="M11" s="243">
        <f>K11/K15</f>
        <v>0.57480176352830192</v>
      </c>
      <c r="N11" s="244">
        <f>L11/L15</f>
        <v>0.56453446087832482</v>
      </c>
      <c r="O11" s="164">
        <f t="shared" si="1"/>
        <v>9.2172580417340267E-3</v>
      </c>
      <c r="Q11" s="191">
        <f t="shared" si="2"/>
        <v>2.8644658273418737</v>
      </c>
      <c r="R11" s="192">
        <f t="shared" si="3"/>
        <v>2.7764920931998729</v>
      </c>
      <c r="S11" s="57">
        <f t="shared" si="4"/>
        <v>-3.071209064610746E-2</v>
      </c>
    </row>
    <row r="12" spans="1:19" s="3" customFormat="1" ht="24" customHeight="1" x14ac:dyDescent="0.25">
      <c r="A12" s="46"/>
      <c r="B12" s="3" t="s">
        <v>33</v>
      </c>
      <c r="E12" s="31">
        <v>892061.48000000149</v>
      </c>
      <c r="F12" s="141">
        <v>942719.23000000441</v>
      </c>
      <c r="G12" s="247">
        <f>E12/E11</f>
        <v>0.73828892114257172</v>
      </c>
      <c r="H12" s="215">
        <f>F12/F11</f>
        <v>0.74934542113780511</v>
      </c>
      <c r="I12" s="206">
        <f t="shared" ref="I12:I18" si="6">(F12-E12)/E12</f>
        <v>5.678728555794476E-2</v>
      </c>
      <c r="K12" s="31">
        <v>312708.3089999996</v>
      </c>
      <c r="L12" s="141">
        <v>317628.45600000018</v>
      </c>
      <c r="M12" s="247">
        <f>K12/K11</f>
        <v>0.90349830129641506</v>
      </c>
      <c r="N12" s="215">
        <f>L12/L11</f>
        <v>0.90933237642118525</v>
      </c>
      <c r="O12" s="206">
        <f t="shared" si="1"/>
        <v>1.5733982303618884E-2</v>
      </c>
      <c r="Q12" s="189">
        <f t="shared" si="2"/>
        <v>3.5054569220946421</v>
      </c>
      <c r="R12" s="190">
        <f t="shared" si="3"/>
        <v>3.3692794831394144</v>
      </c>
      <c r="S12" s="182">
        <f t="shared" si="4"/>
        <v>-3.8847272119338035E-2</v>
      </c>
    </row>
    <row r="13" spans="1:19" ht="24" customHeight="1" x14ac:dyDescent="0.25">
      <c r="A13" s="8"/>
      <c r="B13" s="3" t="s">
        <v>37</v>
      </c>
      <c r="D13" s="3"/>
      <c r="E13" s="19">
        <v>91949.619999999952</v>
      </c>
      <c r="F13" s="140">
        <v>96914.379999999976</v>
      </c>
      <c r="G13" s="247">
        <f>E13/E11</f>
        <v>7.6099447483450669E-2</v>
      </c>
      <c r="H13" s="215">
        <f>F13/F11</f>
        <v>7.7034969251034507E-2</v>
      </c>
      <c r="I13" s="182">
        <f t="shared" ref="I13:I14" si="7">(F13-E13)/E13</f>
        <v>5.3994350384482574E-2</v>
      </c>
      <c r="K13" s="19">
        <v>11627.18400000001</v>
      </c>
      <c r="L13" s="140">
        <v>12313.803999999993</v>
      </c>
      <c r="M13" s="247">
        <f>K13/K11</f>
        <v>3.3594057754509105E-2</v>
      </c>
      <c r="N13" s="215">
        <f>L13/L11</f>
        <v>3.5252951813941641E-2</v>
      </c>
      <c r="O13" s="182">
        <f t="shared" si="1"/>
        <v>5.9052991678809078E-2</v>
      </c>
      <c r="Q13" s="189">
        <f t="shared" si="2"/>
        <v>1.2645168082260716</v>
      </c>
      <c r="R13" s="190">
        <f t="shared" si="3"/>
        <v>1.2705858511399439</v>
      </c>
      <c r="S13" s="182">
        <f t="shared" si="4"/>
        <v>4.7994956448117899E-3</v>
      </c>
    </row>
    <row r="14" spans="1:19" ht="24" customHeight="1" thickBot="1" x14ac:dyDescent="0.3">
      <c r="A14" s="8"/>
      <c r="B14" t="s">
        <v>36</v>
      </c>
      <c r="E14" s="19">
        <v>224271.26</v>
      </c>
      <c r="F14" s="140">
        <v>218423.35999999993</v>
      </c>
      <c r="G14" s="247">
        <f>E14/E11</f>
        <v>0.18561163137397763</v>
      </c>
      <c r="H14" s="215">
        <f>F14/F11</f>
        <v>0.17361960961116027</v>
      </c>
      <c r="I14" s="186">
        <f t="shared" si="7"/>
        <v>-2.6075119923971005E-2</v>
      </c>
      <c r="K14" s="19">
        <v>21772.859999999986</v>
      </c>
      <c r="L14" s="140">
        <v>19356.262999999999</v>
      </c>
      <c r="M14" s="247">
        <f>K14/K11</f>
        <v>6.2907640949075888E-2</v>
      </c>
      <c r="N14" s="215">
        <f>L14/L11</f>
        <v>5.5414671764873136E-2</v>
      </c>
      <c r="O14" s="209">
        <f t="shared" si="1"/>
        <v>-0.11099125241240648</v>
      </c>
      <c r="Q14" s="189">
        <f t="shared" si="2"/>
        <v>0.97082702438109925</v>
      </c>
      <c r="R14" s="190">
        <f t="shared" si="3"/>
        <v>0.8861809927289831</v>
      </c>
      <c r="S14" s="182">
        <f t="shared" si="4"/>
        <v>-8.718961207953381E-2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2143748.1700000013</v>
      </c>
      <c r="F15" s="145">
        <v>2341246.9700000053</v>
      </c>
      <c r="G15" s="243">
        <f>G7+G11</f>
        <v>1</v>
      </c>
      <c r="H15" s="244">
        <f>H7+H11</f>
        <v>1</v>
      </c>
      <c r="I15" s="164">
        <f t="shared" si="6"/>
        <v>9.2127798760991544E-2</v>
      </c>
      <c r="J15" s="1"/>
      <c r="K15" s="17">
        <v>602135.16199999966</v>
      </c>
      <c r="L15" s="145">
        <v>618737.29099999997</v>
      </c>
      <c r="M15" s="243">
        <f>M7+M11</f>
        <v>1</v>
      </c>
      <c r="N15" s="244">
        <f>N7+N11</f>
        <v>0.99999999999999989</v>
      </c>
      <c r="O15" s="164">
        <f t="shared" si="1"/>
        <v>2.7572096844263542E-2</v>
      </c>
      <c r="Q15" s="191">
        <f t="shared" si="2"/>
        <v>2.8087961563134503</v>
      </c>
      <c r="R15" s="192">
        <f t="shared" si="3"/>
        <v>2.642768144191121</v>
      </c>
      <c r="S15" s="57">
        <f t="shared" si="4"/>
        <v>-5.9110025392601379E-2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1606176.7900000014</v>
      </c>
      <c r="F16" s="181">
        <f t="shared" ref="F16:F17" si="8">F8+F12</f>
        <v>1678425.6800000053</v>
      </c>
      <c r="G16" s="245">
        <f>E16/E15</f>
        <v>0.74923762617136158</v>
      </c>
      <c r="H16" s="246">
        <f>F16/F15</f>
        <v>0.71689390376445483</v>
      </c>
      <c r="I16" s="207">
        <f t="shared" si="6"/>
        <v>4.4981903891167414E-2</v>
      </c>
      <c r="J16" s="3"/>
      <c r="K16" s="180">
        <f t="shared" ref="K16:L18" si="9">K8+K12</f>
        <v>543838.62099999969</v>
      </c>
      <c r="L16" s="181">
        <f t="shared" si="9"/>
        <v>556011.90699999989</v>
      </c>
      <c r="M16" s="250">
        <f>K16/K15</f>
        <v>0.90318362939249841</v>
      </c>
      <c r="N16" s="246">
        <f>L16/L15</f>
        <v>0.89862355976859964</v>
      </c>
      <c r="O16" s="207">
        <f t="shared" si="1"/>
        <v>2.2384004243053205E-2</v>
      </c>
      <c r="P16" s="3"/>
      <c r="Q16" s="189">
        <f t="shared" si="2"/>
        <v>3.3859200580279785</v>
      </c>
      <c r="R16" s="190">
        <f t="shared" si="3"/>
        <v>3.3126989989809861</v>
      </c>
      <c r="S16" s="182">
        <f t="shared" si="4"/>
        <v>-2.1625158831906289E-2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210860.12999999989</v>
      </c>
      <c r="F17" s="140">
        <f t="shared" si="8"/>
        <v>218651.66999999998</v>
      </c>
      <c r="G17" s="248">
        <f>E17/E15</f>
        <v>9.8360494460503614E-2</v>
      </c>
      <c r="H17" s="215">
        <f>F17/F15</f>
        <v>9.3391117127638812E-2</v>
      </c>
      <c r="I17" s="182">
        <f t="shared" si="6"/>
        <v>3.6951224491799849E-2</v>
      </c>
      <c r="K17" s="19">
        <f t="shared" si="9"/>
        <v>28998.258000000016</v>
      </c>
      <c r="L17" s="140">
        <f t="shared" si="9"/>
        <v>29934.751999999986</v>
      </c>
      <c r="M17" s="247">
        <f>K17/K15</f>
        <v>4.8159051040437384E-2</v>
      </c>
      <c r="N17" s="215">
        <f>L17/L15</f>
        <v>4.838039089517232E-2</v>
      </c>
      <c r="O17" s="182">
        <f t="shared" si="1"/>
        <v>3.2294836469141323E-2</v>
      </c>
      <c r="Q17" s="189">
        <f t="shared" si="2"/>
        <v>1.3752366556920947</v>
      </c>
      <c r="R17" s="190">
        <f t="shared" si="3"/>
        <v>1.3690612104631987</v>
      </c>
      <c r="S17" s="182">
        <f t="shared" si="4"/>
        <v>-4.4904600261605095E-3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326711.25</v>
      </c>
      <c r="F18" s="142">
        <f>F10+F14</f>
        <v>444169.62</v>
      </c>
      <c r="G18" s="249">
        <f>E18/E15</f>
        <v>0.15240187936813482</v>
      </c>
      <c r="H18" s="221">
        <f>F18/F15</f>
        <v>0.18971497910790633</v>
      </c>
      <c r="I18" s="208">
        <f t="shared" si="6"/>
        <v>0.35951737199132261</v>
      </c>
      <c r="K18" s="21">
        <f t="shared" si="9"/>
        <v>29298.282999999981</v>
      </c>
      <c r="L18" s="142">
        <f t="shared" si="9"/>
        <v>32790.632000000005</v>
      </c>
      <c r="M18" s="249">
        <f>K18/K15</f>
        <v>4.865731956706424E-2</v>
      </c>
      <c r="N18" s="221">
        <f>L18/L15</f>
        <v>5.299604933622791E-2</v>
      </c>
      <c r="O18" s="208">
        <f t="shared" si="1"/>
        <v>0.11919978382351028</v>
      </c>
      <c r="Q18" s="193">
        <f t="shared" si="2"/>
        <v>0.89676382432499591</v>
      </c>
      <c r="R18" s="194">
        <f t="shared" si="3"/>
        <v>0.7382457179309112</v>
      </c>
      <c r="S18" s="186">
        <f t="shared" si="4"/>
        <v>-0.17676683882002381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159</v>
      </c>
      <c r="B1" s="4"/>
    </row>
    <row r="3" spans="1:19" ht="15.75" thickBot="1" x14ac:dyDescent="0.3"/>
    <row r="4" spans="1:19" x14ac:dyDescent="0.25">
      <c r="A4" s="345" t="s">
        <v>16</v>
      </c>
      <c r="B4" s="337"/>
      <c r="C4" s="337"/>
      <c r="D4" s="337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13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8"/>
      <c r="C5" s="338"/>
      <c r="D5" s="338"/>
      <c r="E5" s="363" t="s">
        <v>65</v>
      </c>
      <c r="F5" s="364"/>
      <c r="G5" s="365" t="str">
        <f>E5</f>
        <v>ago</v>
      </c>
      <c r="H5" s="365"/>
      <c r="I5" s="131" t="s">
        <v>147</v>
      </c>
      <c r="K5" s="366" t="str">
        <f>E5</f>
        <v>ago</v>
      </c>
      <c r="L5" s="365"/>
      <c r="M5" s="367" t="str">
        <f>E5</f>
        <v>ago</v>
      </c>
      <c r="N5" s="355"/>
      <c r="O5" s="131" t="str">
        <f>I5</f>
        <v>2024 /2023</v>
      </c>
      <c r="Q5" s="366" t="str">
        <f>E5</f>
        <v>ago</v>
      </c>
      <c r="R5" s="364"/>
      <c r="S5" s="131" t="str">
        <f>O5</f>
        <v>2024 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101823.32999999996</v>
      </c>
      <c r="F7" s="145">
        <v>112819.12</v>
      </c>
      <c r="G7" s="243">
        <f>E7/E15</f>
        <v>0.38377253096415764</v>
      </c>
      <c r="H7" s="244">
        <f>F7/F15</f>
        <v>0.40851292242691162</v>
      </c>
      <c r="I7" s="164">
        <f t="shared" ref="I7:I18" si="0">(F7-E7)/E7</f>
        <v>0.10798890588237531</v>
      </c>
      <c r="J7" s="1"/>
      <c r="K7" s="17">
        <v>27960.824999999957</v>
      </c>
      <c r="L7" s="145">
        <v>27742.682999999997</v>
      </c>
      <c r="M7" s="243">
        <f>K7/K15</f>
        <v>0.40873067697222254</v>
      </c>
      <c r="N7" s="244">
        <f>L7/L15</f>
        <v>0.38945029521871355</v>
      </c>
      <c r="O7" s="164">
        <f t="shared" ref="O7:O18" si="1">(L7-K7)/K7</f>
        <v>-7.8017011300617967E-3</v>
      </c>
      <c r="P7" s="1"/>
      <c r="Q7" s="187">
        <f t="shared" ref="Q7:R18" si="2">(K7/E7)*10</f>
        <v>2.746013610043982</v>
      </c>
      <c r="R7" s="188">
        <f t="shared" si="2"/>
        <v>2.4590408966139781</v>
      </c>
      <c r="S7" s="55">
        <f>(R7-Q7)/Q7</f>
        <v>-0.10450520433706358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78755.529999999955</v>
      </c>
      <c r="F8" s="181">
        <v>75361.249999999985</v>
      </c>
      <c r="G8" s="245">
        <f>E8/E7</f>
        <v>0.77345270479761352</v>
      </c>
      <c r="H8" s="246">
        <f>F8/F7</f>
        <v>0.66798296246239097</v>
      </c>
      <c r="I8" s="206">
        <f t="shared" si="0"/>
        <v>-4.3098941750502745E-2</v>
      </c>
      <c r="K8" s="180">
        <v>25396.549999999959</v>
      </c>
      <c r="L8" s="181">
        <v>24688.916999999998</v>
      </c>
      <c r="M8" s="250">
        <f>K8/K7</f>
        <v>0.90829043849743341</v>
      </c>
      <c r="N8" s="246">
        <f>L8/L7</f>
        <v>0.88992535437181763</v>
      </c>
      <c r="O8" s="207">
        <f t="shared" si="1"/>
        <v>-2.7863351518216558E-2</v>
      </c>
      <c r="Q8" s="189">
        <f t="shared" si="2"/>
        <v>3.2247322822917921</v>
      </c>
      <c r="R8" s="190">
        <f t="shared" si="2"/>
        <v>3.2760758347293875</v>
      </c>
      <c r="S8" s="182">
        <f t="shared" ref="S8:S18" si="3">(R8-Q8)/Q8</f>
        <v>1.5921803096505704E-2</v>
      </c>
    </row>
    <row r="9" spans="1:19" ht="24" customHeight="1" x14ac:dyDescent="0.25">
      <c r="A9" s="8"/>
      <c r="B9" t="s">
        <v>37</v>
      </c>
      <c r="E9" s="19">
        <v>10823.210000000005</v>
      </c>
      <c r="F9" s="140">
        <v>9640.3900000000031</v>
      </c>
      <c r="G9" s="247">
        <f>E9/E7</f>
        <v>0.10629400943771933</v>
      </c>
      <c r="H9" s="215">
        <f>F9/F7</f>
        <v>8.5449966282311038E-2</v>
      </c>
      <c r="I9" s="182">
        <f t="shared" si="0"/>
        <v>-0.10928550771905941</v>
      </c>
      <c r="K9" s="19">
        <v>1724.8819999999996</v>
      </c>
      <c r="L9" s="140">
        <v>1469.8350000000003</v>
      </c>
      <c r="M9" s="247">
        <f>K9/K7</f>
        <v>6.1689238425547251E-2</v>
      </c>
      <c r="N9" s="215">
        <f>L9/L7</f>
        <v>5.2980996827163417E-2</v>
      </c>
      <c r="O9" s="182">
        <f t="shared" si="1"/>
        <v>-0.14786344805035903</v>
      </c>
      <c r="Q9" s="189">
        <f t="shared" si="2"/>
        <v>1.5936880093798411</v>
      </c>
      <c r="R9" s="190">
        <f t="shared" si="2"/>
        <v>1.5246634212931218</v>
      </c>
      <c r="S9" s="182">
        <f t="shared" si="3"/>
        <v>-4.3311230103048298E-2</v>
      </c>
    </row>
    <row r="10" spans="1:19" ht="24" customHeight="1" thickBot="1" x14ac:dyDescent="0.3">
      <c r="A10" s="8"/>
      <c r="B10" t="s">
        <v>36</v>
      </c>
      <c r="E10" s="19">
        <v>12244.590000000004</v>
      </c>
      <c r="F10" s="140">
        <v>27817.480000000003</v>
      </c>
      <c r="G10" s="247">
        <f>E10/E7</f>
        <v>0.12025328576466718</v>
      </c>
      <c r="H10" s="215">
        <f>F10/F7</f>
        <v>0.24656707125529789</v>
      </c>
      <c r="I10" s="186">
        <f t="shared" si="0"/>
        <v>1.2718180028894388</v>
      </c>
      <c r="K10" s="19">
        <v>839.39299999999992</v>
      </c>
      <c r="L10" s="140">
        <v>1583.931</v>
      </c>
      <c r="M10" s="247">
        <f>K10/K7</f>
        <v>3.002032307701941E-2</v>
      </c>
      <c r="N10" s="215">
        <f>L10/L7</f>
        <v>5.7093648801018998E-2</v>
      </c>
      <c r="O10" s="209">
        <f t="shared" si="1"/>
        <v>0.8869957219085699</v>
      </c>
      <c r="Q10" s="189">
        <f t="shared" si="2"/>
        <v>0.68552152419966661</v>
      </c>
      <c r="R10" s="190">
        <f t="shared" si="2"/>
        <v>0.5694013260726708</v>
      </c>
      <c r="S10" s="182">
        <f t="shared" si="3"/>
        <v>-0.16938957279651276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163498.75999999989</v>
      </c>
      <c r="F11" s="145">
        <v>163351.13999999996</v>
      </c>
      <c r="G11" s="243">
        <f>E11/E15</f>
        <v>0.61622746903584236</v>
      </c>
      <c r="H11" s="244">
        <f>F11/F15</f>
        <v>0.59148707757308838</v>
      </c>
      <c r="I11" s="164">
        <f t="shared" si="0"/>
        <v>-9.0288146527800722E-4</v>
      </c>
      <c r="J11" s="1"/>
      <c r="K11" s="17">
        <v>40448.097000000023</v>
      </c>
      <c r="L11" s="145">
        <v>43492.807999999975</v>
      </c>
      <c r="M11" s="243">
        <f>K11/K15</f>
        <v>0.59126932302777757</v>
      </c>
      <c r="N11" s="244">
        <f>L11/L15</f>
        <v>0.61054970478128656</v>
      </c>
      <c r="O11" s="164">
        <f t="shared" si="1"/>
        <v>7.5274517859269127E-2</v>
      </c>
      <c r="Q11" s="191">
        <f t="shared" si="2"/>
        <v>2.4739084871347066</v>
      </c>
      <c r="R11" s="192">
        <f t="shared" si="2"/>
        <v>2.6625347089711147</v>
      </c>
      <c r="S11" s="57">
        <f t="shared" si="3"/>
        <v>7.6246240642019847E-2</v>
      </c>
    </row>
    <row r="12" spans="1:19" s="3" customFormat="1" ht="24" customHeight="1" x14ac:dyDescent="0.25">
      <c r="A12" s="46"/>
      <c r="B12" s="3" t="s">
        <v>33</v>
      </c>
      <c r="E12" s="31">
        <v>97541.899999999921</v>
      </c>
      <c r="F12" s="141">
        <v>111078.29999999996</v>
      </c>
      <c r="G12" s="247">
        <f>E12/E11</f>
        <v>0.59659106894755642</v>
      </c>
      <c r="H12" s="215">
        <f>F12/F11</f>
        <v>0.67999709092939287</v>
      </c>
      <c r="I12" s="206">
        <f t="shared" si="0"/>
        <v>0.13877523402763375</v>
      </c>
      <c r="K12" s="31">
        <v>34126.317000000025</v>
      </c>
      <c r="L12" s="141">
        <v>38497.979999999974</v>
      </c>
      <c r="M12" s="247">
        <f>K12/K11</f>
        <v>0.84370636769388696</v>
      </c>
      <c r="N12" s="215">
        <f>L12/L11</f>
        <v>0.88515738050300163</v>
      </c>
      <c r="O12" s="206">
        <f t="shared" si="1"/>
        <v>0.12810239675145568</v>
      </c>
      <c r="Q12" s="189">
        <f t="shared" si="2"/>
        <v>3.498631562436251</v>
      </c>
      <c r="R12" s="190">
        <f t="shared" si="2"/>
        <v>3.4658416630430953</v>
      </c>
      <c r="S12" s="182">
        <f t="shared" si="3"/>
        <v>-9.3722070495249974E-3</v>
      </c>
    </row>
    <row r="13" spans="1:19" ht="24" customHeight="1" x14ac:dyDescent="0.25">
      <c r="A13" s="8"/>
      <c r="B13" s="3" t="s">
        <v>37</v>
      </c>
      <c r="D13" s="3"/>
      <c r="E13" s="19">
        <v>11361.879999999997</v>
      </c>
      <c r="F13" s="140">
        <v>12423.26</v>
      </c>
      <c r="G13" s="247">
        <f>E13/E11</f>
        <v>6.9492147830356663E-2</v>
      </c>
      <c r="H13" s="215">
        <f>F13/F11</f>
        <v>7.6052484237330714E-2</v>
      </c>
      <c r="I13" s="182">
        <f t="shared" si="0"/>
        <v>9.3415878358159302E-2</v>
      </c>
      <c r="K13" s="19">
        <v>1578.2169999999994</v>
      </c>
      <c r="L13" s="140">
        <v>1627.6770000000001</v>
      </c>
      <c r="M13" s="247">
        <f>K13/K11</f>
        <v>3.9018325139004648E-2</v>
      </c>
      <c r="N13" s="215">
        <f>L13/L11</f>
        <v>3.7424049511818165E-2</v>
      </c>
      <c r="O13" s="182">
        <f t="shared" si="1"/>
        <v>3.133916311888716E-2</v>
      </c>
      <c r="Q13" s="189">
        <f t="shared" si="2"/>
        <v>1.3890456508958025</v>
      </c>
      <c r="R13" s="190">
        <f t="shared" si="2"/>
        <v>1.3101850882940549</v>
      </c>
      <c r="S13" s="182">
        <f t="shared" si="3"/>
        <v>-5.6773197159423805E-2</v>
      </c>
    </row>
    <row r="14" spans="1:19" ht="24" customHeight="1" thickBot="1" x14ac:dyDescent="0.3">
      <c r="A14" s="8"/>
      <c r="B14" t="s">
        <v>36</v>
      </c>
      <c r="E14" s="19">
        <v>54594.979999999996</v>
      </c>
      <c r="F14" s="140">
        <v>39849.579999999994</v>
      </c>
      <c r="G14" s="247">
        <f>E14/E11</f>
        <v>0.33391678322208701</v>
      </c>
      <c r="H14" s="215">
        <f>F14/F11</f>
        <v>0.24395042483327636</v>
      </c>
      <c r="I14" s="186">
        <f t="shared" si="0"/>
        <v>-0.27008710324648899</v>
      </c>
      <c r="K14" s="19">
        <v>4743.563000000001</v>
      </c>
      <c r="L14" s="140">
        <v>3367.1510000000003</v>
      </c>
      <c r="M14" s="247">
        <f>K14/K11</f>
        <v>0.11727530716710846</v>
      </c>
      <c r="N14" s="215">
        <f>L14/L11</f>
        <v>7.7418569985180125E-2</v>
      </c>
      <c r="O14" s="209">
        <f t="shared" si="1"/>
        <v>-0.29016416562824199</v>
      </c>
      <c r="Q14" s="189">
        <f t="shared" si="2"/>
        <v>0.8688643168291299</v>
      </c>
      <c r="R14" s="190">
        <f t="shared" si="2"/>
        <v>0.84496524179175814</v>
      </c>
      <c r="S14" s="182">
        <f t="shared" si="3"/>
        <v>-2.7506107195873871E-2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265322.08999999985</v>
      </c>
      <c r="F15" s="145">
        <v>276170.25999999995</v>
      </c>
      <c r="G15" s="243">
        <f>G7+G11</f>
        <v>1</v>
      </c>
      <c r="H15" s="244">
        <f>H7+H11</f>
        <v>1</v>
      </c>
      <c r="I15" s="164">
        <f t="shared" si="0"/>
        <v>4.0886795366341738E-2</v>
      </c>
      <c r="J15" s="1"/>
      <c r="K15" s="17">
        <v>68408.921999999977</v>
      </c>
      <c r="L15" s="145">
        <v>71235.490999999965</v>
      </c>
      <c r="M15" s="243">
        <f>M7+M11</f>
        <v>1</v>
      </c>
      <c r="N15" s="244">
        <f>N7+N11</f>
        <v>1</v>
      </c>
      <c r="O15" s="164">
        <f t="shared" si="1"/>
        <v>4.1318718631467244E-2</v>
      </c>
      <c r="Q15" s="191">
        <f t="shared" si="2"/>
        <v>2.5783349588419124</v>
      </c>
      <c r="R15" s="192">
        <f t="shared" si="2"/>
        <v>2.5794048569893073</v>
      </c>
      <c r="S15" s="57">
        <f t="shared" si="3"/>
        <v>4.1495700305574113E-4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176297.42999999988</v>
      </c>
      <c r="F16" s="181">
        <f t="shared" ref="F16:F17" si="4">F8+F12</f>
        <v>186439.54999999993</v>
      </c>
      <c r="G16" s="245">
        <f>E16/E15</f>
        <v>0.66446570656819404</v>
      </c>
      <c r="H16" s="246">
        <f>F16/F15</f>
        <v>0.67508916419892551</v>
      </c>
      <c r="I16" s="207">
        <f t="shared" si="0"/>
        <v>5.7528461986088283E-2</v>
      </c>
      <c r="J16" s="3"/>
      <c r="K16" s="180">
        <f t="shared" ref="K16:L18" si="5">K8+K12</f>
        <v>59522.866999999984</v>
      </c>
      <c r="L16" s="181">
        <f t="shared" si="5"/>
        <v>63186.896999999968</v>
      </c>
      <c r="M16" s="250">
        <f>K16/K15</f>
        <v>0.87010385867504247</v>
      </c>
      <c r="N16" s="246">
        <f>L16/L15</f>
        <v>0.88701426933380723</v>
      </c>
      <c r="O16" s="207">
        <f t="shared" si="1"/>
        <v>6.1556678713073167E-2</v>
      </c>
      <c r="P16" s="3"/>
      <c r="Q16" s="189">
        <f t="shared" si="2"/>
        <v>3.3762753660107254</v>
      </c>
      <c r="R16" s="190">
        <f t="shared" si="2"/>
        <v>3.3891358888175818</v>
      </c>
      <c r="S16" s="182">
        <f t="shared" si="3"/>
        <v>3.8090858750220468E-3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22185.090000000004</v>
      </c>
      <c r="F17" s="140">
        <f t="shared" si="4"/>
        <v>22063.65</v>
      </c>
      <c r="G17" s="248">
        <f>E17/E15</f>
        <v>8.3615691403606904E-2</v>
      </c>
      <c r="H17" s="215">
        <f>F17/F15</f>
        <v>7.9891477090980059E-2</v>
      </c>
      <c r="I17" s="182">
        <f t="shared" si="0"/>
        <v>-5.4739466912238043E-3</v>
      </c>
      <c r="K17" s="19">
        <f t="shared" si="5"/>
        <v>3303.0989999999993</v>
      </c>
      <c r="L17" s="140">
        <f t="shared" si="5"/>
        <v>3097.5120000000006</v>
      </c>
      <c r="M17" s="247">
        <f>K17/K15</f>
        <v>4.8284622874191767E-2</v>
      </c>
      <c r="N17" s="215">
        <f>L17/L15</f>
        <v>4.3482707236481351E-2</v>
      </c>
      <c r="O17" s="182">
        <f t="shared" si="1"/>
        <v>-6.2240641288680315E-2</v>
      </c>
      <c r="Q17" s="189">
        <f t="shared" si="2"/>
        <v>1.4888823980430095</v>
      </c>
      <c r="R17" s="190">
        <f t="shared" si="2"/>
        <v>1.4038982670591675</v>
      </c>
      <c r="S17" s="182">
        <f t="shared" si="3"/>
        <v>-5.7079142782227317E-2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66839.570000000007</v>
      </c>
      <c r="F18" s="142">
        <f>F10+F14</f>
        <v>67667.06</v>
      </c>
      <c r="G18" s="249">
        <f>E18/E15</f>
        <v>0.25191860202819916</v>
      </c>
      <c r="H18" s="221">
        <f>F18/F15</f>
        <v>0.24501935871009431</v>
      </c>
      <c r="I18" s="208">
        <f t="shared" si="0"/>
        <v>1.2380241225369801E-2</v>
      </c>
      <c r="K18" s="21">
        <f t="shared" si="5"/>
        <v>5582.956000000001</v>
      </c>
      <c r="L18" s="142">
        <f t="shared" si="5"/>
        <v>4951.0820000000003</v>
      </c>
      <c r="M18" s="249">
        <f>K18/K15</f>
        <v>8.1611518450765863E-2</v>
      </c>
      <c r="N18" s="221">
        <f>L18/L15</f>
        <v>6.95030234297115E-2</v>
      </c>
      <c r="O18" s="208">
        <f t="shared" si="1"/>
        <v>-0.11317911156742066</v>
      </c>
      <c r="Q18" s="193">
        <f t="shared" si="2"/>
        <v>0.83527706716246086</v>
      </c>
      <c r="R18" s="194">
        <f t="shared" si="2"/>
        <v>0.73168274194268235</v>
      </c>
      <c r="S18" s="186">
        <f t="shared" si="3"/>
        <v>-0.12402390690756207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2024-10-15T18:18:43Z</dcterms:modified>
</cp:coreProperties>
</file>